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8680" yWindow="-120" windowWidth="29040" windowHeight="15720" tabRatio="796" firstSheet="1" activeTab="1"/>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短期入所・併設型）" sheetId="126" r:id="rId9"/>
    <sheet name="勤務形態一覧表（短期入所・空床利用型）" sheetId="127" r:id="rId10"/>
    <sheet name="勤務形態一覧表（短期入所・単独型）" sheetId="128" r:id="rId11"/>
    <sheet name="勤務形態一覧表（重度障害者等包括支援）" sheetId="130" r:id="rId12"/>
    <sheet name="勤務形態一覧表（機能訓練）" sheetId="95" r:id="rId13"/>
    <sheet name="勤務形態一覧表（生活訓練）" sheetId="96" r:id="rId14"/>
    <sheet name="勤務形態一覧表（就労選択支援）" sheetId="131" r:id="rId15"/>
    <sheet name="勤務形態一覧表（就労移行支援）" sheetId="132" r:id="rId16"/>
    <sheet name="勤務形態一覧表（認定指定就労移行支援）" sheetId="133" r:id="rId17"/>
    <sheet name="勤務形態一覧表（就労継続支援A型・B型）" sheetId="134" r:id="rId18"/>
    <sheet name="勤務形態一覧表（就労定着支援）" sheetId="136" r:id="rId19"/>
    <sheet name="勤務形態一覧表（自立生活援助）" sheetId="100" r:id="rId20"/>
    <sheet name="勤務形態一覧表（共同生活援助・介護サービス包括型）" sheetId="101" r:id="rId21"/>
    <sheet name="勤務形態一覧表（共同生活援助・外部サービス利用型）" sheetId="102" r:id="rId22"/>
    <sheet name="勤務形態一覧表（共同生活援助・日中サービス支援型" sheetId="124" r:id="rId23"/>
    <sheet name="勤務形態一覧表（障害者支援施設）" sheetId="107" r:id="rId24"/>
    <sheet name="勤務形態一覧表（一般相談支援）" sheetId="106" r:id="rId25"/>
    <sheet name="勤務形態一覧（特定相談支援・障害児相談支援）" sheetId="108" r:id="rId26"/>
    <sheet name="勤務形態一覧表（児童発達支援・放課後デイサービス）" sheetId="109" r:id="rId27"/>
    <sheet name="勤務形態一覧表（児童発達支援・主として重症心身障害児）" sheetId="110" r:id="rId28"/>
    <sheet name="勤務形態一覧表（児童発達支援センター）" sheetId="111" r:id="rId29"/>
    <sheet name="勤務形態一覧表（居宅訪問型児童発達支援）" sheetId="112" r:id="rId30"/>
    <sheet name="勤務形態一覧表（保育所等訪問支援）" sheetId="113" r:id="rId31"/>
    <sheet name="選択肢" sheetId="90" r:id="rId32"/>
  </sheets>
  <externalReferences>
    <externalReference r:id="rId33"/>
    <externalReference r:id="rId34"/>
  </externalReferences>
  <definedNames>
    <definedName name="居宅介護">選択肢!$B$2:$K$2</definedName>
    <definedName name="重度訪問介護">選択肢!$B$3:$K$3</definedName>
    <definedName name="同行援護">選択肢!$B$4:$K$4</definedName>
    <definedName name="行動援護">選択肢!$B$5:$K$5</definedName>
    <definedName name="療養介護">選択肢!$B$6:$K$6</definedName>
    <definedName name="生活介護">選択肢!$B$7:$K$7</definedName>
    <definedName name="短期入所・併設型">選択肢!$B$8:$K$8</definedName>
    <definedName name="短期入所・空床利用型">選択肢!$B$9:$K$9</definedName>
    <definedName name="短期入所・単独型">選択肢!$B$10:$K$10</definedName>
    <definedName name="重度障害者等包括支援">選択肢!$B$11:$K$11</definedName>
    <definedName name="機能訓練">選択肢!$B$16:$J$16</definedName>
    <definedName name="生活訓練">選択肢!$B$17:$K$17</definedName>
    <definedName name="就労選択支援">選択肢!$B$18:$K$18</definedName>
    <definedName name="就労移行支援">選択肢!$B$19:$K$19</definedName>
    <definedName name="認定指定就労移行支援">選択肢!$B$20:$K$20</definedName>
    <definedName name="就労継続支援Ａ型・B型">選択肢!$B$21:$K$21</definedName>
    <definedName name="就労定着支援">選択肢!$B$23:$K$23</definedName>
    <definedName name="自立生活援助">選択肢!$B$24:$K$24</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障害者支援施設">選択肢!$B$15:$L$15</definedName>
    <definedName name="一般相談支援事業">選択肢!$B$22:$K$22</definedName>
    <definedName name="特定相談支援・障害児相談支援">選択肢!$B$25:$K$25</definedName>
    <definedName name="児童発達支援・放課後等デイサービス">選択肢!$B$26:$K$26</definedName>
    <definedName name="児童発達支援・主として重症心身障害児を対象とする場合">選択肢!$B$27:$K$27</definedName>
    <definedName name="児童発達支援・児童発達支援センターであるもの">選択肢!$B$28:$L$28</definedName>
    <definedName name="居宅訪問型児童発達支援">選択肢!$B$30:$K$30</definedName>
    <definedName name="保育所等訪問支援">選択肢!$B$29:$K$29</definedName>
    <definedName name="福祉型障害児入所施設">選択肢!$B$31:$K$31</definedName>
    <definedName name="医療型障害児入所施設">選択肢!$B$32:$K$32</definedName>
    <definedName name="_kk06">#REF!</definedName>
    <definedName name="___kk06">#REF!</definedName>
    <definedName name="Roman2_3">#REF!</definedName>
    <definedName name="roman_09">#REF!</definedName>
    <definedName name="_kk29">#REF!</definedName>
    <definedName name="___kk29">#REF!</definedName>
    <definedName name="__kk06">#REF!</definedName>
    <definedName name="roman7_1">#REF!</definedName>
    <definedName name="tapi2">#REF!</definedName>
    <definedName name="avrg1">#REF!</definedName>
    <definedName name="__kk29">#REF!</definedName>
    <definedName name="Roman_03">#REF!</definedName>
    <definedName name="kk_04">#REF!</definedName>
    <definedName name="Avrg">#REF!</definedName>
    <definedName name="teble">#REF!</definedName>
    <definedName name="jiritu">#REF!</definedName>
    <definedName name="KK_03">#REF!</definedName>
    <definedName name="servo1">#REF!</definedName>
    <definedName name="共同生活援助">選択肢!$B$12:$K$12</definedName>
    <definedName name="Roman_04">#REF!</definedName>
    <definedName name="Roman_01">#REF!</definedName>
    <definedName name="KK_06">#REF!</definedName>
    <definedName name="tebiroo">#REF!</definedName>
    <definedName name="ｔａｂｉｅ＿04">#REF!</definedName>
    <definedName name="kk_07">#REF!</definedName>
    <definedName name="KK2_3">#REF!</definedName>
    <definedName name="Roman_06">#REF!</definedName>
    <definedName name="roman_11">#REF!</definedName>
    <definedName name="roman11">#REF!</definedName>
    <definedName name="Roman2_1">#REF!</definedName>
    <definedName name="roman31">#REF!</definedName>
    <definedName name="tebie33">#REF!</definedName>
    <definedName name="roman33">#REF!</definedName>
    <definedName name="table_06">#REF!</definedName>
    <definedName name="roman4_3">#REF!</definedName>
    <definedName name="tebie08">#REF!</definedName>
    <definedName name="roman77">#REF!</definedName>
    <definedName name="serv_">#REF!</definedName>
    <definedName name="romann_12">#REF!</definedName>
    <definedName name="romann_66">#REF!</definedName>
    <definedName name="romann33">#REF!</definedName>
    <definedName name="serv">#REF!</definedName>
    <definedName name="Serv_LIST">#REF!</definedName>
    <definedName name="table_03">#REF!</definedName>
    <definedName name="table2_3">#REF!</definedName>
    <definedName name="tebie_o7">#REF!</definedName>
    <definedName name="teble_09">#REF!</definedName>
    <definedName name="teble77">#REF!</definedName>
    <definedName name="就労継続支援Ａ型">選択肢!$B$21:$K$21</definedName>
    <definedName name="居宅介護・重度訪問介護・同行援護・行動援護">選択肢!$B$2:$J$2</definedName>
    <definedName name="就労継続支援Ｂ型">選択肢!$B$21:$K$21</definedName>
    <definedName name="利用日数記入例">#REF!</definedName>
    <definedName name="_xlnm.Print_Area" localSheetId="1">'勤務形態一覧表（汎用）'!$A$1:$AN$64</definedName>
    <definedName name="_xlnm.Print_Area" localSheetId="6">'勤務形態一覧表（療養介護）'!$A$1:$AN$81</definedName>
    <definedName name="_xlnm.Print_Area" localSheetId="7">'勤務形態一覧表（生活介護）'!$A$1:$AN$89</definedName>
    <definedName name="_xlnm.Print_Area" localSheetId="12">'勤務形態一覧表（機能訓練）'!$A$1:$AN$82</definedName>
    <definedName name="_xlnm.Print_Area" localSheetId="13">'勤務形態一覧表（生活訓練）'!$A$1:$AN$84</definedName>
    <definedName name="_xlnm.Print_Area" localSheetId="19">'勤務形態一覧表（自立生活援助）'!$A$1:$AN$82</definedName>
    <definedName name="_xlnm.Print_Area" localSheetId="20">'勤務形態一覧表（共同生活援助・介護サービス包括型）'!$A$1:$AN$90</definedName>
    <definedName name="_xlnm.Print_Area" localSheetId="21">'勤務形態一覧表（共同生活援助・外部サービス利用型）'!$A$1:$AN$87</definedName>
    <definedName name="_xlnm.Print_Area" localSheetId="24">'勤務形態一覧表（一般相談支援）'!$A$1:$AN$73</definedName>
    <definedName name="_xlnm.Print_Area" localSheetId="23">'勤務形態一覧表（障害者支援施設）'!$A$1:$AN$101</definedName>
    <definedName name="_xlnm.Print_Area" localSheetId="25">'勤務形態一覧（特定相談支援・障害児相談支援）'!$A$1:$AN$76</definedName>
    <definedName name="_xlnm._FilterDatabase" localSheetId="26" hidden="1">'勤務形態一覧表（児童発達支援・放課後デイサービス）'!$AK$5:$AK$6</definedName>
    <definedName name="_xlnm.Print_Area" localSheetId="26">'勤務形態一覧表（児童発達支援・放課後デイサービス）'!$A$1:$AN$76</definedName>
    <definedName name="_xlnm.Print_Area" localSheetId="27">'勤務形態一覧表（児童発達支援・主として重症心身障害児）'!$A$1:$AN$74</definedName>
    <definedName name="_xlnm.Print_Area" localSheetId="28">'勤務形態一覧表（児童発達支援センター）'!$A$1:$AN$81</definedName>
    <definedName name="_xlnm.Print_Area" localSheetId="29">'勤務形態一覧表（居宅訪問型児童発達支援）'!$A$1:$AN$73</definedName>
    <definedName name="_xlnm.Print_Area" localSheetId="30">'勤務形態一覧表（保育所等訪問支援）'!$A$1:$AN$73</definedName>
    <definedName name="_xlnm.Print_Area" localSheetId="2">'勤務形態一覧表（居宅介護）'!$A$1:$AN$86</definedName>
    <definedName name="_xlnm.Print_Area" localSheetId="3">'勤務形態一覧表（重度訪問介護）'!$A$1:$AN$83</definedName>
    <definedName name="_xlnm.Print_Area" localSheetId="5">'勤務形態一覧表（行動援護）'!$A$1:$AN$82</definedName>
    <definedName name="_xlnm.Print_Area" localSheetId="4">'勤務形態一覧表（同行援護）'!$A$1:$AN$82</definedName>
    <definedName name="_xlnm.Print_Area" localSheetId="22">'勤務形態一覧表（共同生活援助・日中サービス支援型'!$A$1:$AN$90</definedName>
    <definedName name="_xlnm.Print_Area" localSheetId="8">'勤務形態一覧表（短期入所・併設型）'!$A$1:$AN$66</definedName>
    <definedName name="_xlnm.Print_Area" localSheetId="9">'勤務形態一覧表（短期入所・空床利用型）'!$A$1:$AN$66</definedName>
    <definedName name="_xlnm.Print_Area" localSheetId="10">'勤務形態一覧表（短期入所・単独型）'!$A$1:$AN$66</definedName>
    <definedName name="_xlnm.Print_Area" localSheetId="11">'勤務形態一覧表（重度障害者等包括支援）'!$A$1:$AN$66</definedName>
    <definedName name="_xlnm.Print_Area" localSheetId="14">'勤務形態一覧表（就労選択支援）'!$A$1:$AN$82</definedName>
    <definedName name="_xlnm.Print_Area" localSheetId="15">'勤務形態一覧表（就労移行支援）'!$A$1:$AN$84</definedName>
    <definedName name="_xlnm.Print_Area" localSheetId="16">'勤務形態一覧表（認定指定就労移行支援）'!$A$1:$AN$84</definedName>
    <definedName name="_xlnm.Print_Area" localSheetId="17">'勤務形態一覧表（就労継続支援A型・B型）'!$A$1:$AN$85</definedName>
    <definedName name="_xlnm.Print_Area" localSheetId="18">'勤務形態一覧表（就労定着支援）'!$A$1:$AN$82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<sst xmlns="http://schemas.openxmlformats.org/spreadsheetml/2006/main" xmlns:r="http://schemas.openxmlformats.org/officeDocument/2006/relationships" count="364" uniqueCount="364">
  <si>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</si>
  <si>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就労選択支援員</t>
    <rPh sb="0" eb="2">
      <t>シュウロウ</t>
    </rPh>
    <rPh sb="2" eb="4">
      <t>センタク</t>
    </rPh>
    <rPh sb="4" eb="7">
      <t>シエンイン</t>
    </rPh>
    <phoneticPr fontId="4"/>
  </si>
  <si>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9"/>
  </si>
  <si>
    <t>(11)兼務状況
（兼務先／兼務する職務の内容）等</t>
  </si>
  <si>
    <t>フリガナ</t>
  </si>
  <si>
    <t>（郵便番号　　　　　－　　　　　）</t>
  </si>
  <si>
    <t>　(3) 施設外就労について「有」「無」のいずれかを選択してください。</t>
    <rPh sb="5" eb="10">
      <t>シセツガイシュウロウ</t>
    </rPh>
    <rPh sb="15" eb="16">
      <t>ア</t>
    </rPh>
    <rPh sb="18" eb="19">
      <t>ナ</t>
    </rPh>
    <rPh sb="26" eb="28">
      <t>センタク</t>
    </rPh>
    <phoneticPr fontId="29"/>
  </si>
  <si>
    <t>（郵便番号　　　　　－　　　　　）</t>
    <rPh sb="1" eb="3">
      <t>ユウビン</t>
    </rPh>
    <rPh sb="3" eb="5">
      <t>バンゴウ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</si>
  <si>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</si>
  <si>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県</t>
    <rPh sb="0" eb="1">
      <t>ケン</t>
    </rPh>
    <phoneticPr fontId="8"/>
  </si>
  <si>
    <t>常勤（人）</t>
    <rPh sb="0" eb="2">
      <t>ジョウキン</t>
    </rPh>
    <rPh sb="3" eb="4">
      <t>ヒト</t>
    </rPh>
    <phoneticPr fontId="8"/>
  </si>
  <si>
    <t>従業者の職種・員数</t>
    <rPh sb="0" eb="3">
      <t>ジュウギョウシャ</t>
    </rPh>
    <rPh sb="4" eb="6">
      <t>ショクシュ</t>
    </rPh>
    <rPh sb="7" eb="9">
      <t>インズウ</t>
    </rPh>
    <phoneticPr fontId="8"/>
  </si>
  <si>
    <t>電話番号</t>
    <rPh sb="0" eb="2">
      <t>デンワ</t>
    </rPh>
    <rPh sb="2" eb="4">
      <t>バンゴウ</t>
    </rPh>
    <phoneticPr fontId="8"/>
  </si>
  <si>
    <t>施</t>
    <rPh sb="0" eb="1">
      <t>ホドコ</t>
    </rPh>
    <phoneticPr fontId="8"/>
  </si>
  <si>
    <t>同行援護</t>
    <rPh sb="0" eb="2">
      <t>ドウコウ</t>
    </rPh>
    <rPh sb="2" eb="4">
      <t>エンゴ</t>
    </rPh>
    <phoneticPr fontId="4"/>
  </si>
  <si>
    <t>受付番号</t>
    <rPh sb="0" eb="2">
      <t>ウケツケ</t>
    </rPh>
    <rPh sb="2" eb="4">
      <t>バンゴウ</t>
    </rPh>
    <phoneticPr fontId="8"/>
  </si>
  <si>
    <t>管理責任者</t>
    <rPh sb="0" eb="2">
      <t>カンリ</t>
    </rPh>
    <rPh sb="2" eb="5">
      <t>セキニンシャ</t>
    </rPh>
    <phoneticPr fontId="8"/>
  </si>
  <si>
    <t>従業者数が10人又はその端数を増すごとに1人以上</t>
  </si>
  <si>
    <t>名　　称</t>
    <rPh sb="0" eb="1">
      <t>メイ</t>
    </rPh>
    <rPh sb="3" eb="4">
      <t>ショウ</t>
    </rPh>
    <phoneticPr fontId="8"/>
  </si>
  <si>
    <t>①常勤のサービス提供責任者を３人以上配置</t>
  </si>
  <si>
    <t>所在地</t>
    <rPh sb="0" eb="3">
      <t>ショザイチ</t>
    </rPh>
    <phoneticPr fontId="8"/>
  </si>
  <si>
    <t>一体的に管理運営する
他の事業所</t>
    <rPh sb="0" eb="3">
      <t>イッタイテキ</t>
    </rPh>
    <rPh sb="4" eb="6">
      <t>カンリ</t>
    </rPh>
    <rPh sb="6" eb="8">
      <t>ウンエイ</t>
    </rPh>
    <rPh sb="11" eb="12">
      <t>タ</t>
    </rPh>
    <rPh sb="13" eb="16">
      <t>ジギョウショ</t>
    </rPh>
    <phoneticPr fontId="8"/>
  </si>
  <si>
    <t>看護職員</t>
    <rPh sb="0" eb="2">
      <t>カンゴ</t>
    </rPh>
    <rPh sb="2" eb="4">
      <t>ショクイン</t>
    </rPh>
    <phoneticPr fontId="8"/>
  </si>
  <si>
    <t>設</t>
    <rPh sb="0" eb="1">
      <t>セツ</t>
    </rPh>
    <phoneticPr fontId="8"/>
  </si>
  <si>
    <t>精神障害者</t>
    <rPh sb="0" eb="2">
      <t>セイシン</t>
    </rPh>
    <rPh sb="2" eb="5">
      <t>ショウガイシャ</t>
    </rPh>
    <phoneticPr fontId="8"/>
  </si>
  <si>
    <t>内部障害</t>
    <rPh sb="0" eb="2">
      <t>ナイブ</t>
    </rPh>
    <rPh sb="2" eb="4">
      <t>ショウガイ</t>
    </rPh>
    <phoneticPr fontId="8"/>
  </si>
  <si>
    <t>保育士</t>
    <rPh sb="0" eb="3">
      <t>ホイクシ</t>
    </rPh>
    <phoneticPr fontId="4"/>
  </si>
  <si>
    <t>前年度の平均
実利用者数（人）</t>
  </si>
  <si>
    <t>郡・市</t>
    <rPh sb="0" eb="1">
      <t>グン</t>
    </rPh>
    <rPh sb="2" eb="3">
      <t>シ</t>
    </rPh>
    <phoneticPr fontId="8"/>
  </si>
  <si>
    <t>４未満</t>
    <rPh sb="1" eb="3">
      <t>ミマン</t>
    </rPh>
    <phoneticPr fontId="8"/>
  </si>
  <si>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9"/>
  </si>
  <si>
    <t>連 絡 先</t>
    <rPh sb="0" eb="1">
      <t>レン</t>
    </rPh>
    <rPh sb="2" eb="3">
      <t>ラク</t>
    </rPh>
    <rPh sb="4" eb="5">
      <t>サキ</t>
    </rPh>
    <phoneticPr fontId="8"/>
  </si>
  <si>
    <t>相談支援専門員</t>
    <rPh sb="0" eb="7">
      <t>ソウダンシエンセンモンイン</t>
    </rPh>
    <phoneticPr fontId="4"/>
  </si>
  <si>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</si>
  <si>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</si>
  <si>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</si>
  <si>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特定無し</t>
    <rPh sb="0" eb="2">
      <t>トクテイ</t>
    </rPh>
    <rPh sb="2" eb="3">
      <t>ム</t>
    </rPh>
    <phoneticPr fontId="8"/>
  </si>
  <si>
    <t>夜間支援従事者</t>
    <rPh sb="0" eb="7">
      <t>ヤカンシエンジュウジシャ</t>
    </rPh>
    <phoneticPr fontId="4"/>
  </si>
  <si>
    <t>サービス</t>
  </si>
  <si>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</si>
  <si>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住 所</t>
    <rPh sb="0" eb="1">
      <t>ジュウ</t>
    </rPh>
    <rPh sb="2" eb="3">
      <t>トコロ</t>
    </rPh>
    <phoneticPr fontId="8"/>
  </si>
  <si>
    <r>
      <t>(</t>
    </r>
    <r>
      <rPr>
        <sz val="9"/>
        <color rgb="FFFF0000"/>
        <rFont val="ＭＳ ゴシック"/>
      </rPr>
      <t>7</t>
    </r>
    <r>
      <rPr>
        <sz val="9"/>
        <color auto="1"/>
        <rFont val="ＭＳ ゴシック"/>
      </rPr>
      <t>)資格</t>
    </r>
    <rPh sb="3" eb="5">
      <t>シカク</t>
    </rPh>
    <phoneticPr fontId="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</si>
  <si>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9"/>
  </si>
  <si>
    <t>氏　名</t>
    <rPh sb="0" eb="1">
      <t>シ</t>
    </rPh>
    <rPh sb="2" eb="3">
      <t>メイ</t>
    </rPh>
    <phoneticPr fontId="8"/>
  </si>
  <si>
    <t>その他職員</t>
    <rPh sb="2" eb="3">
      <t>タ</t>
    </rPh>
    <rPh sb="3" eb="5">
      <t>ショクイン</t>
    </rPh>
    <phoneticPr fontId="4"/>
  </si>
  <si>
    <t>名　称</t>
    <rPh sb="0" eb="1">
      <t>メイ</t>
    </rPh>
    <rPh sb="2" eb="3">
      <t>ショウ</t>
    </rPh>
    <phoneticPr fontId="8"/>
  </si>
  <si>
    <t>医　師</t>
    <rPh sb="0" eb="1">
      <t>イ</t>
    </rPh>
    <rPh sb="2" eb="3">
      <t>シ</t>
    </rPh>
    <phoneticPr fontId="8"/>
  </si>
  <si>
    <t>理学療法士</t>
    <rPh sb="0" eb="2">
      <t>リガク</t>
    </rPh>
    <rPh sb="2" eb="5">
      <t>リョウホウシ</t>
    </rPh>
    <phoneticPr fontId="8"/>
  </si>
  <si>
    <t>非常勤（人）</t>
    <rPh sb="0" eb="3">
      <t>ヒジョウキン</t>
    </rPh>
    <rPh sb="4" eb="5">
      <t>ヒト</t>
    </rPh>
    <phoneticPr fontId="8"/>
  </si>
  <si>
    <t>サービス管理責任者</t>
    <rPh sb="4" eb="6">
      <t>カンリ</t>
    </rPh>
    <rPh sb="6" eb="9">
      <t>セキニンシャ</t>
    </rPh>
    <phoneticPr fontId="8"/>
  </si>
  <si>
    <t>　区分６の延べ利用者数</t>
    <rPh sb="1" eb="3">
      <t>クブン</t>
    </rPh>
    <rPh sb="5" eb="6">
      <t>ノ</t>
    </rPh>
    <rPh sb="7" eb="11">
      <t>リヨウシャスウ</t>
    </rPh>
    <phoneticPr fontId="4"/>
  </si>
  <si>
    <t>基準上の必要人数（人）</t>
    <rPh sb="0" eb="2">
      <t>キジュン</t>
    </rPh>
    <rPh sb="2" eb="3">
      <t>ジョウ</t>
    </rPh>
    <rPh sb="4" eb="6">
      <t>ヒツヨウ</t>
    </rPh>
    <rPh sb="6" eb="8">
      <t>ニンズウ</t>
    </rPh>
    <rPh sb="9" eb="10">
      <t>ニン</t>
    </rPh>
    <phoneticPr fontId="8"/>
  </si>
  <si>
    <t>作業療法士</t>
    <rPh sb="0" eb="2">
      <t>サギョウ</t>
    </rPh>
    <rPh sb="2" eb="5">
      <t>リョウホウシ</t>
    </rPh>
    <phoneticPr fontId="8"/>
  </si>
  <si>
    <t>　(1) 「４週」・「暦月」のいずれかを選択してください。</t>
    <rPh sb="7" eb="8">
      <t>シュウ</t>
    </rPh>
    <rPh sb="11" eb="12">
      <t>レキ</t>
    </rPh>
    <rPh sb="12" eb="13">
      <t>ツキ</t>
    </rPh>
    <rPh sb="20" eb="22">
      <t>センタク</t>
    </rPh>
    <phoneticPr fontId="29"/>
  </si>
  <si>
    <t>サービス単位</t>
    <rPh sb="4" eb="6">
      <t>タンイ</t>
    </rPh>
    <phoneticPr fontId="8"/>
  </si>
  <si>
    <t>専従</t>
    <rPh sb="0" eb="2">
      <t>センジュウ</t>
    </rPh>
    <phoneticPr fontId="8"/>
  </si>
  <si>
    <t>　区分２の延べ利用者数</t>
    <rPh sb="1" eb="3">
      <t>クブン</t>
    </rPh>
    <rPh sb="5" eb="6">
      <t>ノ</t>
    </rPh>
    <rPh sb="7" eb="11">
      <t>リヨウシャスウ</t>
    </rPh>
    <phoneticPr fontId="4"/>
  </si>
  <si>
    <t>必要な配置数</t>
    <rPh sb="0" eb="2">
      <t>ヒツヨウ</t>
    </rPh>
    <rPh sb="3" eb="6">
      <t>ハイチスウ</t>
    </rPh>
    <phoneticPr fontId="30"/>
  </si>
  <si>
    <t>多機能型実施の有無</t>
    <rPh sb="0" eb="3">
      <t>タキノウ</t>
    </rPh>
    <rPh sb="3" eb="4">
      <t>ガタ</t>
    </rPh>
    <rPh sb="4" eb="6">
      <t>ジッシ</t>
    </rPh>
    <rPh sb="7" eb="9">
      <t>ウム</t>
    </rPh>
    <phoneticPr fontId="8"/>
  </si>
  <si>
    <t>営業時間</t>
    <rPh sb="0" eb="2">
      <t>エイギョウ</t>
    </rPh>
    <rPh sb="2" eb="4">
      <t>ジカン</t>
    </rPh>
    <phoneticPr fontId="8"/>
  </si>
  <si>
    <t>　　　 その他、特記事項欄としてもご活用ください。</t>
    <rPh sb="6" eb="7">
      <t>タ</t>
    </rPh>
    <rPh sb="8" eb="10">
      <t>トッキ</t>
    </rPh>
    <rPh sb="10" eb="12">
      <t>ジコウ</t>
    </rPh>
    <rPh sb="12" eb="13">
      <t>ラン</t>
    </rPh>
    <rPh sb="18" eb="20">
      <t>カツヨウ</t>
    </rPh>
    <phoneticPr fontId="12"/>
  </si>
  <si>
    <t>※兼務</t>
    <rPh sb="1" eb="3">
      <t>ケンム</t>
    </rPh>
    <phoneticPr fontId="8"/>
  </si>
  <si>
    <t>児童指導員</t>
    <rPh sb="0" eb="2">
      <t>ジドウ</t>
    </rPh>
    <rPh sb="2" eb="5">
      <t>シドウイン</t>
    </rPh>
    <phoneticPr fontId="4"/>
  </si>
  <si>
    <r>
      <t>　(</t>
    </r>
    <r>
      <rPr>
        <sz val="9"/>
        <color rgb="FFFF0000"/>
        <rFont val="ＭＳ ゴシック"/>
      </rPr>
      <t>4</t>
    </r>
    <r>
      <rPr>
        <sz val="9"/>
        <color auto="1"/>
        <rFont val="ＭＳ ゴシック"/>
      </rPr>
      <t>) 事業所における常勤の従業者が勤務すべき時間数を入力してください。</t>
    </r>
    <rPh sb="5" eb="8">
      <t>ジギョウショ</t>
    </rPh>
    <rPh sb="12" eb="14">
      <t>ジョウキン</t>
    </rPh>
    <rPh sb="15" eb="18">
      <t>ジュウギョウシャ</t>
    </rPh>
    <rPh sb="19" eb="21">
      <t>キンム</t>
    </rPh>
    <rPh sb="24" eb="26">
      <t>ジカン</t>
    </rPh>
    <rPh sb="26" eb="27">
      <t>スウ</t>
    </rPh>
    <rPh sb="28" eb="30">
      <t>ニュウリョク</t>
    </rPh>
    <phoneticPr fontId="29"/>
  </si>
  <si>
    <t>従業者数</t>
    <rPh sb="0" eb="2">
      <t>ジュウギョウ</t>
    </rPh>
    <rPh sb="2" eb="3">
      <t>シャ</t>
    </rPh>
    <rPh sb="3" eb="4">
      <t>カズ</t>
    </rPh>
    <phoneticPr fontId="8"/>
  </si>
  <si>
    <t>営業日</t>
    <rPh sb="0" eb="3">
      <t>エイギョウビ</t>
    </rPh>
    <phoneticPr fontId="8"/>
  </si>
  <si>
    <t>主たる対象者</t>
    <rPh sb="0" eb="1">
      <t>シュ</t>
    </rPh>
    <rPh sb="3" eb="6">
      <t>タイショウシャ</t>
    </rPh>
    <phoneticPr fontId="8"/>
  </si>
  <si>
    <t>言語聴覚士</t>
    <rPh sb="0" eb="2">
      <t>ゲンゴ</t>
    </rPh>
    <rPh sb="2" eb="5">
      <t>チョウカクシ</t>
    </rPh>
    <phoneticPr fontId="4"/>
  </si>
  <si>
    <t>常勤換算後の人数（人）</t>
    <rPh sb="0" eb="2">
      <t>ジョウキン</t>
    </rPh>
    <rPh sb="2" eb="4">
      <t>カンザン</t>
    </rPh>
    <rPh sb="4" eb="5">
      <t>ゴ</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</si>
  <si>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</si>
  <si>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</si>
  <si>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（備考）</t>
    <rPh sb="1" eb="3">
      <t>ビコウ</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</si>
  <si>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</si>
  <si>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</si>
  <si>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生活訓練</t>
    <rPh sb="0" eb="2">
      <t>セイカツ</t>
    </rPh>
    <rPh sb="2" eb="4">
      <t>クンレン</t>
    </rPh>
    <phoneticPr fontId="8"/>
  </si>
  <si>
    <t>サービス単位３</t>
    <rPh sb="4" eb="6">
      <t>タンイ</t>
    </rPh>
    <phoneticPr fontId="8"/>
  </si>
  <si>
    <t>４以上５未満</t>
    <rPh sb="1" eb="3">
      <t>イジョウ</t>
    </rPh>
    <rPh sb="4" eb="6">
      <t>ミマン</t>
    </rPh>
    <phoneticPr fontId="8"/>
  </si>
  <si>
    <r>
      <t>　(</t>
    </r>
    <r>
      <rPr>
        <sz val="9"/>
        <color rgb="FFFF0000"/>
        <rFont val="ＭＳ ゴシック"/>
      </rPr>
      <t>7</t>
    </r>
    <r>
      <rPr>
        <sz val="9"/>
        <color auto="1"/>
        <rFont val="ＭＳ ゴシック"/>
      </rPr>
      <t>) 従業者の保有する資格を入力してください。</t>
    </r>
    <rPh sb="5" eb="8">
      <t>ジュウギョウシャ</t>
    </rPh>
    <rPh sb="9" eb="11">
      <t>ホユウ</t>
    </rPh>
    <rPh sb="13" eb="15">
      <t>シカク</t>
    </rPh>
    <rPh sb="16" eb="18">
      <t>ニュウリョク</t>
    </rPh>
    <phoneticPr fontId="29"/>
  </si>
  <si>
    <t>施設が申告する障害程度区分の平均値</t>
    <rPh sb="0" eb="2">
      <t>シセツ</t>
    </rPh>
    <rPh sb="3" eb="5">
      <t>シンコク</t>
    </rPh>
    <rPh sb="7" eb="9">
      <t>ショウガイ</t>
    </rPh>
    <rPh sb="9" eb="11">
      <t>テイド</t>
    </rPh>
    <rPh sb="11" eb="13">
      <t>クブン</t>
    </rPh>
    <rPh sb="14" eb="17">
      <t>ヘイキンチ</t>
    </rPh>
    <phoneticPr fontId="8"/>
  </si>
  <si>
    <t>５以上</t>
    <rPh sb="1" eb="3">
      <t>イジョウ</t>
    </rPh>
    <phoneticPr fontId="8"/>
  </si>
  <si>
    <t>理学療法士又は作業療法士</t>
    <rPh sb="0" eb="5">
      <t>リガクリョウホウシ</t>
    </rPh>
    <rPh sb="5" eb="6">
      <t>マタ</t>
    </rPh>
    <rPh sb="7" eb="12">
      <t>サギョウリョウホウシ</t>
    </rPh>
    <phoneticPr fontId="4"/>
  </si>
  <si>
    <t>サービス単位１</t>
    <rPh sb="4" eb="6">
      <t>タンイ</t>
    </rPh>
    <phoneticPr fontId="8"/>
  </si>
  <si>
    <r>
      <t>　(</t>
    </r>
    <r>
      <rPr>
        <sz val="9"/>
        <color rgb="FFFF0000"/>
        <rFont val="ＭＳ ゴシック"/>
      </rPr>
      <t>13</t>
    </r>
    <r>
      <rPr>
        <sz val="9"/>
        <color auto="1"/>
        <rFont val="ＭＳ ゴシック"/>
      </rPr>
      <t>) 申請する事業所以外の事業所・施設との兼務がある場合は、兼務先の事業所・施設の名称、兼務する職務の内容について記入してください。</t>
    </r>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9"/>
  </si>
  <si>
    <t>区分</t>
    <rPh sb="0" eb="2">
      <t>クブン</t>
    </rPh>
    <phoneticPr fontId="30"/>
  </si>
  <si>
    <t>G</t>
  </si>
  <si>
    <t>サービス単位２</t>
    <rPh sb="4" eb="6">
      <t>タンイ</t>
    </rPh>
    <phoneticPr fontId="8"/>
  </si>
  <si>
    <t>主な掲示事項</t>
    <rPh sb="0" eb="1">
      <t>オモ</t>
    </rPh>
    <rPh sb="2" eb="4">
      <t>ケイジ</t>
    </rPh>
    <rPh sb="4" eb="6">
      <t>ジコウ</t>
    </rPh>
    <phoneticPr fontId="8"/>
  </si>
  <si>
    <t>単位ごとの営業日</t>
  </si>
  <si>
    <t>単位ごとのサービス提供時間（送迎時間を除く）（①　　：　　～　　：　　②　　：　　～　　：　　）</t>
  </si>
  <si>
    <t>身体障害者</t>
    <rPh sb="0" eb="2">
      <t>シンタイ</t>
    </rPh>
    <rPh sb="2" eb="4">
      <t>ショウガイ</t>
    </rPh>
    <rPh sb="4" eb="5">
      <t>シャ</t>
    </rPh>
    <phoneticPr fontId="8"/>
  </si>
  <si>
    <t>細分無し</t>
    <rPh sb="0" eb="2">
      <t>サイブン</t>
    </rPh>
    <rPh sb="2" eb="3">
      <t>ナ</t>
    </rPh>
    <phoneticPr fontId="8"/>
  </si>
  <si>
    <t>調理員</t>
    <rPh sb="0" eb="3">
      <t>チョウリイン</t>
    </rPh>
    <phoneticPr fontId="4"/>
  </si>
  <si>
    <t>肢体不自由</t>
    <rPh sb="0" eb="2">
      <t>シタイ</t>
    </rPh>
    <rPh sb="2" eb="5">
      <t>フジユウ</t>
    </rPh>
    <phoneticPr fontId="8"/>
  </si>
  <si>
    <t>視覚障害</t>
    <rPh sb="0" eb="2">
      <t>シカク</t>
    </rPh>
    <rPh sb="2" eb="4">
      <t>ショウガイ</t>
    </rPh>
    <phoneticPr fontId="8"/>
  </si>
  <si>
    <r>
      <t xml:space="preserve"> </t>
    </r>
    <r>
      <rPr>
        <sz val="9"/>
        <color rgb="FFFF0000"/>
        <rFont val="ＭＳ ゴシック"/>
      </rPr>
      <t>・</t>
    </r>
    <r>
      <rPr>
        <sz val="9"/>
        <color auto="1"/>
        <rFont val="ＭＳ ゴシック"/>
      </rPr>
      <t>本表には計算式を設定していますが、結果に誤りがないかご確認ください。</t>
    </r>
    <rPh sb="2" eb="4">
      <t>ホンヒョウ</t>
    </rPh>
    <rPh sb="6" eb="9">
      <t>ケイサンシキ</t>
    </rPh>
    <rPh sb="10" eb="12">
      <t>セッテイ</t>
    </rPh>
    <rPh sb="19" eb="21">
      <t>ケッカ</t>
    </rPh>
    <rPh sb="22" eb="23">
      <t>アヤマ</t>
    </rPh>
    <rPh sb="29" eb="31">
      <t>カクニン</t>
    </rPh>
    <phoneticPr fontId="8"/>
  </si>
  <si>
    <t>聴覚・言語</t>
    <rPh sb="0" eb="2">
      <t>チョウカク</t>
    </rPh>
    <rPh sb="3" eb="5">
      <t>ゲンゴ</t>
    </rPh>
    <phoneticPr fontId="8"/>
  </si>
  <si>
    <t>その他の費用</t>
    <rPh sb="2" eb="3">
      <t>タ</t>
    </rPh>
    <rPh sb="4" eb="6">
      <t>ヒヨウ</t>
    </rPh>
    <phoneticPr fontId="8"/>
  </si>
  <si>
    <t>知的障害者</t>
    <rPh sb="0" eb="2">
      <t>チテキ</t>
    </rPh>
    <rPh sb="2" eb="5">
      <t>ショウガイシャ</t>
    </rPh>
    <phoneticPr fontId="8"/>
  </si>
  <si>
    <t>難病等対象者</t>
    <rPh sb="0" eb="2">
      <t>ナンビョウ</t>
    </rPh>
    <rPh sb="2" eb="3">
      <t>トウ</t>
    </rPh>
    <rPh sb="3" eb="6">
      <t>タイショウシャ</t>
    </rPh>
    <phoneticPr fontId="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</si>
  <si>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</si>
  <si>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利用定員</t>
    <rPh sb="0" eb="2">
      <t>リヨウ</t>
    </rPh>
    <rPh sb="2" eb="4">
      <t>テイイン</t>
    </rPh>
    <phoneticPr fontId="8"/>
  </si>
  <si>
    <t>人（単位ごとの定員）（①　　　　　　　　②　　　　　　　　　）</t>
  </si>
  <si>
    <r>
      <t>(</t>
    </r>
    <r>
      <rPr>
        <sz val="10"/>
        <color rgb="FFFF0000"/>
        <rFont val="ＭＳ ゴシック"/>
      </rPr>
      <t>12</t>
    </r>
    <r>
      <rPr>
        <sz val="10"/>
        <color auto="1"/>
        <rFont val="ＭＳ ゴシック"/>
      </rPr>
      <t>)兼務状況
（兼務先／兼務する職務の内容）等</t>
    </r>
  </si>
  <si>
    <t>基準上の必要定員</t>
    <rPh sb="0" eb="2">
      <t>キジュン</t>
    </rPh>
    <rPh sb="2" eb="3">
      <t>ジョウ</t>
    </rPh>
    <rPh sb="4" eb="6">
      <t>ヒツヨウ</t>
    </rPh>
    <rPh sb="6" eb="8">
      <t>テイイン</t>
    </rPh>
    <phoneticPr fontId="8"/>
  </si>
  <si>
    <r>
      <t>　(</t>
    </r>
    <r>
      <rPr>
        <sz val="9"/>
        <color rgb="FFFF0000"/>
        <rFont val="ＭＳ ゴシック"/>
      </rPr>
      <t>10</t>
    </r>
    <r>
      <rPr>
        <sz val="9"/>
        <color auto="1"/>
        <rFont val="ＭＳ ゴシック"/>
      </rPr>
      <t>) 従業者ごとに、合計勤務時間数を入力してください。</t>
    </r>
    <rPh sb="6" eb="9">
      <t>ジュウギョウシャ</t>
    </rPh>
    <rPh sb="13" eb="15">
      <t>ゴウケイ</t>
    </rPh>
    <rPh sb="15" eb="17">
      <t>キンム</t>
    </rPh>
    <rPh sb="17" eb="20">
      <t>ジカンスウ</t>
    </rPh>
    <rPh sb="21" eb="23">
      <t>ニュウリョク</t>
    </rPh>
    <phoneticPr fontId="29"/>
  </si>
  <si>
    <t>有　　・　　無</t>
    <rPh sb="0" eb="1">
      <t>ア</t>
    </rPh>
    <rPh sb="6" eb="7">
      <t>ナ</t>
    </rPh>
    <phoneticPr fontId="8"/>
  </si>
  <si>
    <t>利用料</t>
    <rPh sb="0" eb="3">
      <t>リヨウリョウ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</si>
  <si>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</si>
  <si>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</si>
  <si>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</si>
  <si>
    <t>(※)利用者延べ数の内数を記載してください。所要時間は、送迎や障害特性等による配慮事項を含む、個別支援計画に位置付けられた標準的な時間を指します。</t>
  </si>
  <si>
    <t>苦情解決の措置概要</t>
    <rPh sb="0" eb="2">
      <t>クジョウ</t>
    </rPh>
    <rPh sb="2" eb="4">
      <t>カイケツ</t>
    </rPh>
    <rPh sb="5" eb="7">
      <t>ソチ</t>
    </rPh>
    <rPh sb="7" eb="9">
      <t>ガイヨウ</t>
    </rPh>
    <phoneticPr fontId="8"/>
  </si>
  <si>
    <t>地域生活支援員</t>
    <rPh sb="0" eb="7">
      <t>チイキセイカツシエンイン</t>
    </rPh>
    <phoneticPr fontId="4"/>
  </si>
  <si>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30"/>
  </si>
  <si>
    <t>窓口（連絡先）</t>
    <rPh sb="0" eb="2">
      <t>マドグチ</t>
    </rPh>
    <rPh sb="3" eb="6">
      <t>レンラクサキ</t>
    </rPh>
    <phoneticPr fontId="8"/>
  </si>
  <si>
    <t>担当者</t>
    <rPh sb="0" eb="3">
      <t>タントウシャ</t>
    </rPh>
    <phoneticPr fontId="8"/>
  </si>
  <si>
    <t>その他</t>
    <rPh sb="2" eb="3">
      <t>タ</t>
    </rPh>
    <phoneticPr fontId="8"/>
  </si>
  <si>
    <t>自立訓練（生活訓練）</t>
    <rPh sb="5" eb="7">
      <t>セイカツ</t>
    </rPh>
    <phoneticPr fontId="4"/>
  </si>
  <si>
    <t>協力医療機関</t>
    <rPh sb="0" eb="2">
      <t>キョウリョク</t>
    </rPh>
    <rPh sb="2" eb="4">
      <t>イリョウ</t>
    </rPh>
    <rPh sb="4" eb="6">
      <t>キカン</t>
    </rPh>
    <phoneticPr fontId="8"/>
  </si>
  <si>
    <r>
      <t>　(</t>
    </r>
    <r>
      <rPr>
        <sz val="9"/>
        <color rgb="FFFF0000"/>
        <rFont val="ＭＳ ゴシック"/>
      </rPr>
      <t>12</t>
    </r>
    <r>
      <rPr>
        <sz val="9"/>
        <color auto="1"/>
        <rFont val="ＭＳ ゴシック"/>
      </rPr>
      <t>) 申請する事業所以外の事業所・施設との兼務がある場合は、兼務先の事業所・施設の名称、兼務する職務の内容について記入してください。</t>
    </r>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9"/>
  </si>
  <si>
    <t>主な診療科名</t>
    <rPh sb="0" eb="1">
      <t>オモ</t>
    </rPh>
    <rPh sb="2" eb="5">
      <t>シンリョウカ</t>
    </rPh>
    <rPh sb="5" eb="6">
      <t>メイ</t>
    </rPh>
    <phoneticPr fontId="8"/>
  </si>
  <si>
    <t>添付書類</t>
    <rPh sb="0" eb="2">
      <t>テンプ</t>
    </rPh>
    <rPh sb="2" eb="4">
      <t>ショルイ</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</si>
  <si>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4"/>
  </si>
  <si>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</si>
  <si>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2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</si>
  <si>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</si>
  <si>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訪問支援員</t>
    <rPh sb="0" eb="2">
      <t>ホウモン</t>
    </rPh>
    <rPh sb="2" eb="5">
      <t>シエンイン</t>
    </rPh>
    <phoneticPr fontId="4"/>
  </si>
  <si>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</si>
  <si>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サービス提供責任者</t>
    <rPh sb="4" eb="6">
      <t>テイキョウ</t>
    </rPh>
    <rPh sb="6" eb="9">
      <t>セキニンシャ</t>
    </rPh>
    <phoneticPr fontId="4"/>
  </si>
  <si>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</si>
  <si>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</si>
  <si>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(4)職種</t>
    <rPh sb="3" eb="5">
      <t>ショクシュ</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</si>
  <si>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</si>
  <si>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2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</si>
  <si>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</si>
  <si>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</si>
  <si>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サービス種別</t>
    <rPh sb="4" eb="6">
      <t>シュベツ</t>
    </rPh>
    <phoneticPr fontId="29"/>
  </si>
  <si>
    <r>
      <t>　(</t>
    </r>
    <r>
      <rPr>
        <sz val="9"/>
        <color rgb="FFFF0000"/>
        <rFont val="ＭＳ ゴシック"/>
      </rPr>
      <t>8</t>
    </r>
    <r>
      <rPr>
        <sz val="9"/>
        <color auto="1"/>
        <rFont val="ＭＳ ゴシック"/>
      </rPr>
      <t>) 従業者の氏名を記入してください。</t>
    </r>
    <rPh sb="5" eb="8">
      <t>ジュウギョウシャ</t>
    </rPh>
    <rPh sb="9" eb="11">
      <t>シメイ</t>
    </rPh>
    <rPh sb="12" eb="14">
      <t>キニュウ</t>
    </rPh>
    <phoneticPr fontId="29"/>
  </si>
  <si>
    <t>合計</t>
    <rPh sb="0" eb="2">
      <t>ゴウケイ</t>
    </rPh>
    <phoneticPr fontId="8"/>
  </si>
  <si>
    <t>！申請するサービス類型を選択してください</t>
    <rPh sb="1" eb="3">
      <t>シンセイ</t>
    </rPh>
    <rPh sb="9" eb="11">
      <t>ルイケイ</t>
    </rPh>
    <rPh sb="12" eb="14">
      <t>センタク</t>
    </rPh>
    <phoneticPr fontId="4"/>
  </si>
  <si>
    <r>
      <t>(</t>
    </r>
    <r>
      <rPr>
        <sz val="9"/>
        <color rgb="FFFF0000"/>
        <rFont val="ＭＳ ゴシック"/>
      </rPr>
      <t>6</t>
    </r>
    <r>
      <rPr>
        <sz val="9"/>
        <color auto="1"/>
        <rFont val="ＭＳ ゴシック"/>
      </rPr>
      <t>)勤務形態</t>
    </r>
    <rPh sb="3" eb="5">
      <t>キンム</t>
    </rPh>
    <rPh sb="5" eb="7">
      <t>ケイタイ</t>
    </rPh>
    <phoneticPr fontId="8"/>
  </si>
  <si>
    <t>年</t>
    <rPh sb="0" eb="1">
      <t>ネン</t>
    </rPh>
    <phoneticPr fontId="8"/>
  </si>
  <si>
    <t>月</t>
    <rPh sb="0" eb="1">
      <t>ゲツ</t>
    </rPh>
    <phoneticPr fontId="8"/>
  </si>
  <si>
    <t>事業所名</t>
    <rPh sb="0" eb="3">
      <t>ジギョウショ</t>
    </rPh>
    <rPh sb="3" eb="4">
      <t>メイ</t>
    </rPh>
    <phoneticPr fontId="29"/>
  </si>
  <si>
    <t>(1)記載する期間</t>
    <rPh sb="3" eb="5">
      <t>キサイ</t>
    </rPh>
    <rPh sb="7" eb="9">
      <t>キカン</t>
    </rPh>
    <phoneticPr fontId="8"/>
  </si>
  <si>
    <t>(2)予定/実績の別</t>
    <rPh sb="3" eb="5">
      <t>ヨテイ</t>
    </rPh>
    <rPh sb="6" eb="8">
      <t>ジッセキ</t>
    </rPh>
    <rPh sb="9" eb="10">
      <t>ベツ</t>
    </rPh>
    <phoneticPr fontId="8"/>
  </si>
  <si>
    <r>
      <t>　(</t>
    </r>
    <r>
      <rPr>
        <sz val="9"/>
        <color rgb="FFFF0000"/>
        <rFont val="ＭＳ ゴシック"/>
      </rPr>
      <t>11</t>
    </r>
    <r>
      <rPr>
        <sz val="9"/>
        <color auto="1"/>
        <rFont val="ＭＳ ゴシック"/>
      </rPr>
      <t>) 従業者ごとに、合計勤務時間数を入力してください。</t>
    </r>
    <rPh sb="6" eb="9">
      <t>ジュウギョウシャ</t>
    </rPh>
    <rPh sb="13" eb="15">
      <t>ゴウケイ</t>
    </rPh>
    <rPh sb="15" eb="17">
      <t>キンム</t>
    </rPh>
    <rPh sb="17" eb="20">
      <t>ジカンスウ</t>
    </rPh>
    <rPh sb="21" eb="23">
      <t>ニュウリョク</t>
    </rPh>
    <phoneticPr fontId="2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</si>
  <si>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9"/>
  </si>
  <si>
    <t>時間/週</t>
    <rPh sb="0" eb="2">
      <t>ジカン</t>
    </rPh>
    <rPh sb="3" eb="4">
      <t>シュウ</t>
    </rPh>
    <phoneticPr fontId="8"/>
  </si>
  <si>
    <t>時間/月</t>
    <rPh sb="0" eb="2">
      <t>ジカン</t>
    </rPh>
    <rPh sb="3" eb="4">
      <t>ツキ</t>
    </rPh>
    <phoneticPr fontId="8"/>
  </si>
  <si>
    <t>No.</t>
  </si>
  <si>
    <t>(5)勤務形態</t>
    <rPh sb="3" eb="5">
      <t>キンム</t>
    </rPh>
    <rPh sb="5" eb="7">
      <t>ケイタイ</t>
    </rPh>
    <phoneticPr fontId="8"/>
  </si>
  <si>
    <t>就労定着支援員</t>
    <rPh sb="0" eb="2">
      <t>シュウロウ</t>
    </rPh>
    <rPh sb="2" eb="7">
      <t>テイチャクシエンイン</t>
    </rPh>
    <phoneticPr fontId="4"/>
  </si>
  <si>
    <t>(6)資格</t>
    <rPh sb="3" eb="5">
      <t>シカク</t>
    </rPh>
    <phoneticPr fontId="8"/>
  </si>
  <si>
    <t>(7)氏名</t>
    <rPh sb="3" eb="5">
      <t>シメイ</t>
    </rPh>
    <phoneticPr fontId="8"/>
  </si>
  <si>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</si>
  <si>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サービス提供時間が450時間又はその端数を増すごとに1人以上</t>
  </si>
  <si>
    <t>(8)</t>
  </si>
  <si>
    <t>(9)勤務時間数合計</t>
    <rPh sb="3" eb="5">
      <t>キンム</t>
    </rPh>
    <rPh sb="5" eb="7">
      <t>ジカン</t>
    </rPh>
    <rPh sb="7" eb="8">
      <t>スウ</t>
    </rPh>
    <rPh sb="8" eb="10">
      <t>ゴウケイ</t>
    </rPh>
    <phoneticPr fontId="8"/>
  </si>
  <si>
    <t>生活介護</t>
    <rPh sb="0" eb="4">
      <t>セイカツカイゴ</t>
    </rPh>
    <phoneticPr fontId="4"/>
  </si>
  <si>
    <t>(10)週平均の勤務時間数</t>
    <rPh sb="4" eb="7">
      <t>シュウヘイキン</t>
    </rPh>
    <rPh sb="8" eb="10">
      <t>キンム</t>
    </rPh>
    <rPh sb="10" eb="12">
      <t>ジカン</t>
    </rPh>
    <rPh sb="12" eb="13">
      <t>スウ</t>
    </rPh>
    <phoneticPr fontId="8"/>
  </si>
  <si>
    <t>合計</t>
    <rPh sb="0" eb="2">
      <t>ゴウケイ</t>
    </rPh>
    <phoneticPr fontId="30"/>
  </si>
  <si>
    <t>第１週</t>
    <rPh sb="0" eb="1">
      <t>ダイ</t>
    </rPh>
    <rPh sb="2" eb="3">
      <t>シュウ</t>
    </rPh>
    <phoneticPr fontId="8"/>
  </si>
  <si>
    <t>第２週</t>
    <rPh sb="0" eb="1">
      <t>ダイ</t>
    </rPh>
    <rPh sb="2" eb="3">
      <t>シュウ</t>
    </rPh>
    <phoneticPr fontId="8"/>
  </si>
  <si>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4"/>
  </si>
  <si>
    <t>第３週</t>
    <rPh sb="0" eb="1">
      <t>ダイ</t>
    </rPh>
    <rPh sb="2" eb="3">
      <t>シュウ</t>
    </rPh>
    <phoneticPr fontId="8"/>
  </si>
  <si>
    <t>＜実施する昼間サービス＞※実施するものに「○」を選択してください。</t>
    <rPh sb="1" eb="3">
      <t>ジッシ</t>
    </rPh>
    <rPh sb="5" eb="7">
      <t>チュウカン</t>
    </rPh>
    <rPh sb="13" eb="15">
      <t>ジッシ</t>
    </rPh>
    <rPh sb="24" eb="26">
      <t>センタク</t>
    </rPh>
    <phoneticPr fontId="8"/>
  </si>
  <si>
    <t>第４週</t>
    <rPh sb="0" eb="1">
      <t>ダイ</t>
    </rPh>
    <rPh sb="2" eb="3">
      <t>シュウ</t>
    </rPh>
    <phoneticPr fontId="8"/>
  </si>
  <si>
    <t>第５週</t>
    <rPh sb="0" eb="1">
      <t>ダイ</t>
    </rPh>
    <rPh sb="2" eb="3">
      <t>シュウ</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</si>
  <si>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</si>
  <si>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9"/>
  </si>
  <si>
    <t>　(2) 「予定」・「実績」のいずれかを選択してください。</t>
    <rPh sb="6" eb="8">
      <t>ヨテイ</t>
    </rPh>
    <rPh sb="11" eb="13">
      <t>ジッセキ</t>
    </rPh>
    <rPh sb="20" eb="22">
      <t>センタク</t>
    </rPh>
    <phoneticPr fontId="29"/>
  </si>
  <si>
    <t>　(4) 従業者の職種を入力してください。</t>
    <rPh sb="5" eb="8">
      <t>ジュウギョウシャ</t>
    </rPh>
    <rPh sb="9" eb="11">
      <t>ショクシュ</t>
    </rPh>
    <rPh sb="12" eb="14">
      <t>ニュウリョク</t>
    </rPh>
    <phoneticPr fontId="29"/>
  </si>
  <si>
    <t xml:space="preserve"> 　　 記入の順序は、職種ごとにまとめてください。</t>
    <rPh sb="4" eb="6">
      <t>キニュウ</t>
    </rPh>
    <rPh sb="7" eb="9">
      <t>ジュンジョ</t>
    </rPh>
    <rPh sb="11" eb="13">
      <t>ショクシュ</t>
    </rPh>
    <phoneticPr fontId="29"/>
  </si>
  <si>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2"/>
  </si>
  <si>
    <t>記号</t>
    <rPh sb="0" eb="2">
      <t>キゴウ</t>
    </rPh>
    <phoneticPr fontId="29"/>
  </si>
  <si>
    <t>区分</t>
    <rPh sb="0" eb="2">
      <t>クブン</t>
    </rPh>
    <phoneticPr fontId="29"/>
  </si>
  <si>
    <t>共同生活援助・介護サービス包括型</t>
    <rPh sb="0" eb="2">
      <t>キョウドウ</t>
    </rPh>
    <rPh sb="2" eb="4">
      <t>セイカツ</t>
    </rPh>
    <rPh sb="4" eb="6">
      <t>エンジョ</t>
    </rPh>
    <phoneticPr fontId="8"/>
  </si>
  <si>
    <r>
      <t>(</t>
    </r>
    <r>
      <rPr>
        <sz val="9"/>
        <color rgb="FFFF0000"/>
        <rFont val="ＭＳ ゴシック"/>
      </rPr>
      <t>5</t>
    </r>
    <r>
      <rPr>
        <sz val="9"/>
        <color auto="1"/>
        <rFont val="ＭＳ ゴシック"/>
      </rPr>
      <t>)職種</t>
    </r>
    <rPh sb="3" eb="5">
      <t>ショクシュ</t>
    </rPh>
    <phoneticPr fontId="8"/>
  </si>
  <si>
    <t>利用者数が10人又はその端数を増すごとに1人以上</t>
  </si>
  <si>
    <t>A</t>
  </si>
  <si>
    <t>常勤で専従</t>
    <rPh sb="0" eb="2">
      <t>ジョウキン</t>
    </rPh>
    <rPh sb="3" eb="5">
      <t>センジュウ</t>
    </rPh>
    <phoneticPr fontId="29"/>
  </si>
  <si>
    <t>B</t>
  </si>
  <si>
    <t>常勤で兼務</t>
    <rPh sb="0" eb="2">
      <t>ジョウキン</t>
    </rPh>
    <rPh sb="3" eb="5">
      <t>ケンム</t>
    </rPh>
    <phoneticPr fontId="29"/>
  </si>
  <si>
    <t>C</t>
  </si>
  <si>
    <t>非常勤で専従</t>
    <rPh sb="0" eb="3">
      <t>ヒジョウキン</t>
    </rPh>
    <rPh sb="4" eb="6">
      <t>センジュウ</t>
    </rPh>
    <phoneticPr fontId="29"/>
  </si>
  <si>
    <t>重度訪問介護</t>
    <rPh sb="0" eb="2">
      <t>ジュウド</t>
    </rPh>
    <rPh sb="2" eb="4">
      <t>ホウモン</t>
    </rPh>
    <rPh sb="4" eb="6">
      <t>カイゴ</t>
    </rPh>
    <phoneticPr fontId="4"/>
  </si>
  <si>
    <t>D</t>
  </si>
  <si>
    <t>非常勤で兼務</t>
    <rPh sb="0" eb="3">
      <t>ヒジョウキン</t>
    </rPh>
    <rPh sb="4" eb="6">
      <t>ケンム</t>
    </rPh>
    <phoneticPr fontId="29"/>
  </si>
  <si>
    <t>障害児</t>
    <rPh sb="0" eb="3">
      <t>ショウガイジ</t>
    </rPh>
    <phoneticPr fontId="30"/>
  </si>
  <si>
    <t>（注）常勤・非常勤の区分について</t>
    <rPh sb="1" eb="2">
      <t>チュウ</t>
    </rPh>
    <rPh sb="3" eb="5">
      <t>ジョウキン</t>
    </rPh>
    <rPh sb="6" eb="9">
      <t>ヒジョウキン</t>
    </rPh>
    <rPh sb="10" eb="12">
      <t>クブン</t>
    </rPh>
    <phoneticPr fontId="2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</si>
  <si>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9"/>
  </si>
  <si>
    <t>　(6) 従業者の保有する資格を入力してください。</t>
    <rPh sb="5" eb="8">
      <t>ジュウギョウシャ</t>
    </rPh>
    <rPh sb="9" eb="11">
      <t>ホユウ</t>
    </rPh>
    <rPh sb="13" eb="15">
      <t>シカク</t>
    </rPh>
    <rPh sb="16" eb="18">
      <t>ニュウリョク</t>
    </rPh>
    <phoneticPr fontId="29"/>
  </si>
  <si>
    <r>
      <t xml:space="preserve">       ※選択した資格及び研修に関して、</t>
    </r>
    <r>
      <rPr>
        <b/>
        <u/>
        <sz val="9"/>
        <color auto="1"/>
        <rFont val="ＭＳ ゴシック"/>
      </rPr>
      <t>必要に応じて、</t>
    </r>
    <r>
      <rPr>
        <b/>
        <sz val="9"/>
        <color auto="1"/>
        <rFont val="ＭＳ ゴシック"/>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9"/>
  </si>
  <si>
    <t>　(7) 従業者の氏名を記入してください。</t>
    <rPh sb="5" eb="8">
      <t>ジュウギョウシャ</t>
    </rPh>
    <rPh sb="9" eb="11">
      <t>シメイ</t>
    </rPh>
    <rPh sb="12" eb="14">
      <t>キニュウ</t>
    </rPh>
    <phoneticPr fontId="2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</si>
  <si>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9"/>
  </si>
  <si>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9"/>
  </si>
  <si>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</si>
  <si>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夜間支援従事者</t>
    <rPh sb="0" eb="2">
      <t>ヤカン</t>
    </rPh>
    <rPh sb="2" eb="4">
      <t>シエン</t>
    </rPh>
    <rPh sb="4" eb="7">
      <t>ジュウジシャ</t>
    </rPh>
    <phoneticPr fontId="4"/>
  </si>
  <si>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9"/>
  </si>
  <si>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9"/>
  </si>
  <si>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9"/>
  </si>
  <si>
    <t>　区分３の延べ利用者数</t>
    <rPh sb="1" eb="3">
      <t>クブン</t>
    </rPh>
    <rPh sb="5" eb="6">
      <t>ノ</t>
    </rPh>
    <rPh sb="7" eb="11">
      <t>リヨウシャスウ</t>
    </rPh>
    <phoneticPr fontId="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</si>
  <si>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9"/>
  </si>
  <si>
    <t>理学療法士</t>
    <rPh sb="0" eb="5">
      <t>リガクリョウホウシ</t>
    </rPh>
    <phoneticPr fontId="4"/>
  </si>
  <si>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</si>
  <si>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</si>
  <si>
    <t>居宅介護</t>
  </si>
  <si>
    <t>職種⑧</t>
    <rPh sb="0" eb="2">
      <t>ショクシュ</t>
    </rPh>
    <phoneticPr fontId="4"/>
  </si>
  <si>
    <t>４週</t>
  </si>
  <si>
    <t>就労支援員</t>
  </si>
  <si>
    <t>※選択肢にない職種については直接入力してください</t>
  </si>
  <si>
    <t>管理者</t>
    <rPh sb="0" eb="3">
      <t>カンリシャ</t>
    </rPh>
    <phoneticPr fontId="4"/>
  </si>
  <si>
    <t>職種③</t>
    <rPh sb="0" eb="2">
      <t>ショクシュ</t>
    </rPh>
    <phoneticPr fontId="4"/>
  </si>
  <si>
    <t>自立生活援助</t>
    <rPh sb="0" eb="2">
      <t>ジリツ</t>
    </rPh>
    <rPh sb="2" eb="4">
      <t>セイカツ</t>
    </rPh>
    <rPh sb="4" eb="6">
      <t>エンジョ</t>
    </rPh>
    <phoneticPr fontId="8"/>
  </si>
  <si>
    <t>従業者</t>
    <rPh sb="0" eb="3">
      <t>ジュウギョウシャ</t>
    </rPh>
    <phoneticPr fontId="4"/>
  </si>
  <si>
    <t>E</t>
  </si>
  <si>
    <t>F</t>
  </si>
  <si>
    <t>H</t>
  </si>
  <si>
    <t>I</t>
  </si>
  <si>
    <t>J</t>
  </si>
  <si>
    <t>＜人員に関する基準＞</t>
    <rPh sb="1" eb="3">
      <t>ジンイン</t>
    </rPh>
    <rPh sb="4" eb="5">
      <t>カン</t>
    </rPh>
    <rPh sb="7" eb="9">
      <t>キジュン</t>
    </rPh>
    <phoneticPr fontId="8"/>
  </si>
  <si>
    <t>（新規申請の場合は推定数）</t>
  </si>
  <si>
    <t>○サービス提供責任者</t>
    <rPh sb="5" eb="7">
      <t>テイキョウ</t>
    </rPh>
    <rPh sb="7" eb="10">
      <t>セキニンシャ</t>
    </rPh>
    <phoneticPr fontId="30"/>
  </si>
  <si>
    <t>各区分の値とそれに基づく配置数</t>
  </si>
  <si>
    <t>利用者数（通院等乗降介助以外）</t>
    <rPh sb="0" eb="3">
      <t>リヨウシャ</t>
    </rPh>
    <rPh sb="3" eb="4">
      <t>スウ</t>
    </rPh>
    <phoneticPr fontId="30"/>
  </si>
  <si>
    <t>利用者数が40人又はその端数を増すごとに1人以上</t>
  </si>
  <si>
    <t>○</t>
  </si>
  <si>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</si>
  <si>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常勤換算方法によらない場合</t>
  </si>
  <si>
    <t>h</t>
  </si>
  <si>
    <t>利用者数（通院等乗降介助）</t>
    <rPh sb="0" eb="3">
      <t>リヨウシャ</t>
    </rPh>
    <rPh sb="3" eb="4">
      <t>スウ</t>
    </rPh>
    <phoneticPr fontId="30"/>
  </si>
  <si>
    <t>就労選択支援</t>
    <rPh sb="0" eb="2">
      <t>シュウロウ</t>
    </rPh>
    <rPh sb="2" eb="4">
      <t>センタク</t>
    </rPh>
    <rPh sb="4" eb="6">
      <t>シエン</t>
    </rPh>
    <phoneticPr fontId="4"/>
  </si>
  <si>
    <t>人</t>
    <rPh sb="0" eb="1">
      <t>ニン</t>
    </rPh>
    <phoneticPr fontId="30"/>
  </si>
  <si>
    <t>（平均利用者数）</t>
  </si>
  <si>
    <t>常勤換算方法による場合</t>
  </si>
  <si>
    <t>就労選択支援</t>
    <rPh sb="0" eb="2">
      <t>シュウロウ</t>
    </rPh>
    <rPh sb="2" eb="4">
      <t>センタク</t>
    </rPh>
    <rPh sb="4" eb="6">
      <t>シエン</t>
    </rPh>
    <phoneticPr fontId="8"/>
  </si>
  <si>
    <t>次の条件を満たす場合は「○」を選択→</t>
    <rPh sb="0" eb="1">
      <t>ツギ</t>
    </rPh>
    <rPh sb="2" eb="4">
      <t>ジョウケン</t>
    </rPh>
    <rPh sb="5" eb="6">
      <t>ミ</t>
    </rPh>
    <rPh sb="8" eb="10">
      <t>バアイ</t>
    </rPh>
    <rPh sb="15" eb="17">
      <t>センタク</t>
    </rPh>
    <phoneticPr fontId="4"/>
  </si>
  <si>
    <t>個人居宅介護
利用者数平均</t>
    <rPh sb="11" eb="13">
      <t>ヘイキン</t>
    </rPh>
    <phoneticPr fontId="4"/>
  </si>
  <si>
    <r>
      <t>　(</t>
    </r>
    <r>
      <rPr>
        <sz val="9"/>
        <color rgb="FFFF0000"/>
        <rFont val="ＭＳ ゴシック"/>
      </rPr>
      <t>12</t>
    </r>
    <r>
      <rPr>
        <sz val="9"/>
        <color auto="1"/>
        <rFont val="ＭＳ ゴシック"/>
      </rPr>
      <t>) 従業者ごとに、週平均の勤務時間数を入力してください。</t>
    </r>
    <rPh sb="6" eb="9">
      <t>ジュウギョウシャ</t>
    </rPh>
    <rPh sb="13" eb="16">
      <t>シュウヘイキン</t>
    </rPh>
    <rPh sb="17" eb="19">
      <t>キンム</t>
    </rPh>
    <rPh sb="19" eb="22">
      <t>ジカンスウ</t>
    </rPh>
    <rPh sb="23" eb="25">
      <t>ニュウリョク</t>
    </rPh>
    <phoneticPr fontId="29"/>
  </si>
  <si>
    <t>②サービス提供責任者の業務に主として従事する者を1人以上配置</t>
  </si>
  <si>
    <t>心理担当職員</t>
    <rPh sb="0" eb="6">
      <t>シンリタントウショクイン</t>
    </rPh>
    <phoneticPr fontId="4"/>
  </si>
  <si>
    <t>従業者</t>
  </si>
  <si>
    <t>③サービス提供責任者が行う業務が効率的に行われている</t>
  </si>
  <si>
    <t>職種①</t>
    <rPh sb="0" eb="2">
      <t>ショクシュ</t>
    </rPh>
    <phoneticPr fontId="4"/>
  </si>
  <si>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</si>
  <si>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30"/>
  </si>
  <si>
    <t>兼務</t>
    <rPh sb="0" eb="2">
      <t>ケンム</t>
    </rPh>
    <phoneticPr fontId="30"/>
  </si>
  <si>
    <t>サービス管理責任者
（常勤以外の場合）</t>
    <rPh sb="4" eb="6">
      <t>カンリ</t>
    </rPh>
    <rPh sb="6" eb="8">
      <t>セキニン</t>
    </rPh>
    <rPh sb="8" eb="9">
      <t>シャ</t>
    </rPh>
    <rPh sb="11" eb="13">
      <t>ジョウキン</t>
    </rPh>
    <rPh sb="13" eb="15">
      <t>イガイ</t>
    </rPh>
    <rPh sb="16" eb="18">
      <t>バアイ</t>
    </rPh>
    <phoneticPr fontId="4"/>
  </si>
  <si>
    <t>常勤</t>
    <rPh sb="0" eb="2">
      <t>ジョウキン</t>
    </rPh>
    <phoneticPr fontId="8"/>
  </si>
  <si>
    <t>サービス提供時間が1000時間又はその端数を増すごとに1人以上</t>
  </si>
  <si>
    <t>非常勤</t>
    <rPh sb="0" eb="3">
      <t>ヒジョウキン</t>
    </rPh>
    <phoneticPr fontId="8"/>
  </si>
  <si>
    <t>常勤換算数</t>
    <rPh sb="0" eb="5">
      <t>ジョウキンカンサンスウ</t>
    </rPh>
    <phoneticPr fontId="4"/>
  </si>
  <si>
    <t>利用者数</t>
    <rPh sb="0" eb="3">
      <t>リヨウシャ</t>
    </rPh>
    <rPh sb="3" eb="4">
      <t>スウ</t>
    </rPh>
    <phoneticPr fontId="30"/>
  </si>
  <si>
    <t>従業者数が20人又はその端数を増すごとに1人以上</t>
  </si>
  <si>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4"/>
  </si>
  <si>
    <t>生活介護</t>
    <rPh sb="0" eb="2">
      <t>セイカツ</t>
    </rPh>
    <rPh sb="2" eb="4">
      <t>カイゴ</t>
    </rPh>
    <phoneticPr fontId="8"/>
  </si>
  <si>
    <t>行動援護</t>
    <rPh sb="0" eb="4">
      <t>コウドウエンゴ</t>
    </rPh>
    <phoneticPr fontId="4"/>
  </si>
  <si>
    <t>療養介護</t>
    <rPh sb="0" eb="2">
      <t>リョウヨウ</t>
    </rPh>
    <rPh sb="2" eb="4">
      <t>カイゴ</t>
    </rPh>
    <phoneticPr fontId="8"/>
  </si>
  <si>
    <r>
      <t>　(</t>
    </r>
    <r>
      <rPr>
        <sz val="9"/>
        <color rgb="FFFF0000"/>
        <rFont val="ＭＳ ゴシック"/>
      </rPr>
      <t>6</t>
    </r>
    <r>
      <rPr>
        <sz val="9"/>
        <color auto="1"/>
        <rFont val="ＭＳ ゴシック"/>
      </rPr>
      <t>) 従業者の勤務形態について、下記のうち該当する区分の記号を入力してください。</t>
    </r>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2"/>
  </si>
  <si>
    <t>サービス管理責任者</t>
    <rPh sb="4" eb="6">
      <t>カンリ</t>
    </rPh>
    <rPh sb="6" eb="9">
      <t>セキニンシャ</t>
    </rPh>
    <phoneticPr fontId="4"/>
  </si>
  <si>
    <t>生活支援員</t>
    <rPh sb="0" eb="5">
      <t>セイカツシエンイン</t>
    </rPh>
    <phoneticPr fontId="4"/>
  </si>
  <si>
    <t>医師</t>
    <rPh sb="0" eb="2">
      <t>イシ</t>
    </rPh>
    <phoneticPr fontId="4"/>
  </si>
  <si>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4"/>
  </si>
  <si>
    <t>看護職員</t>
    <rPh sb="0" eb="4">
      <t>カンゴショクイン</t>
    </rPh>
    <phoneticPr fontId="4"/>
  </si>
  <si>
    <t>計</t>
    <rPh sb="0" eb="1">
      <t>ケイ</t>
    </rPh>
    <phoneticPr fontId="8"/>
  </si>
  <si>
    <t>平均利用者数</t>
    <rPh sb="0" eb="2">
      <t>ヘイキン</t>
    </rPh>
    <rPh sb="2" eb="6">
      <t>リヨウシャスウ</t>
    </rPh>
    <phoneticPr fontId="8"/>
  </si>
  <si>
    <t>利用者延べ数</t>
    <rPh sb="3" eb="4">
      <t>ノ</t>
    </rPh>
    <phoneticPr fontId="8"/>
  </si>
  <si>
    <t>開所日数</t>
    <rPh sb="0" eb="2">
      <t>カイショ</t>
    </rPh>
    <rPh sb="2" eb="4">
      <t>ニッスウ</t>
    </rPh>
    <phoneticPr fontId="30"/>
  </si>
  <si>
    <t>兼務</t>
    <rPh sb="0" eb="2">
      <t>ケンム</t>
    </rPh>
    <phoneticPr fontId="8"/>
  </si>
  <si>
    <t>平均障害支援区分</t>
    <rPh sb="0" eb="2">
      <t>ヘイキン</t>
    </rPh>
    <rPh sb="2" eb="4">
      <t>ショウガイ</t>
    </rPh>
    <rPh sb="4" eb="6">
      <t>シエン</t>
    </rPh>
    <rPh sb="6" eb="8">
      <t>クブン</t>
    </rPh>
    <phoneticPr fontId="8"/>
  </si>
  <si>
    <t>利用者延べ数計</t>
    <rPh sb="3" eb="4">
      <t>ノ</t>
    </rPh>
    <rPh sb="6" eb="7">
      <t>ケイ</t>
    </rPh>
    <phoneticPr fontId="8"/>
  </si>
  <si>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4"/>
  </si>
  <si>
    <t>　区分４の延べ利用者数</t>
    <rPh sb="1" eb="3">
      <t>クブン</t>
    </rPh>
    <rPh sb="5" eb="6">
      <t>ノ</t>
    </rPh>
    <rPh sb="7" eb="11">
      <t>リヨウシャスウ</t>
    </rPh>
    <phoneticPr fontId="4"/>
  </si>
  <si>
    <t>　区分５の延べ利用者数</t>
    <rPh sb="1" eb="3">
      <t>クブン</t>
    </rPh>
    <rPh sb="5" eb="6">
      <t>ノ</t>
    </rPh>
    <rPh sb="7" eb="11">
      <t>リヨウシャスウ</t>
    </rPh>
    <phoneticPr fontId="4"/>
  </si>
  <si>
    <t>所要時間５時間未満の利用者数</t>
    <rPh sb="0" eb="2">
      <t>ショヨウ</t>
    </rPh>
    <rPh sb="2" eb="4">
      <t>ジカン</t>
    </rPh>
    <rPh sb="5" eb="7">
      <t>ジカン</t>
    </rPh>
    <rPh sb="7" eb="9">
      <t>ミマン</t>
    </rPh>
    <rPh sb="10" eb="13">
      <t>リヨウシャ</t>
    </rPh>
    <rPh sb="13" eb="14">
      <t>スウ</t>
    </rPh>
    <phoneticPr fontId="4"/>
  </si>
  <si>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4"/>
  </si>
  <si>
    <t>看護職員、理学療法士、作業療法士又は言語聴覚士及び生活支援員</t>
    <rPh sb="0" eb="4">
      <t>カンゴショクイン</t>
    </rPh>
    <phoneticPr fontId="4"/>
  </si>
  <si>
    <t>短期入所・併設型</t>
    <rPh sb="0" eb="2">
      <t>タンキ</t>
    </rPh>
    <rPh sb="2" eb="4">
      <t>ニュウショ</t>
    </rPh>
    <rPh sb="5" eb="7">
      <t>ヘイセツ</t>
    </rPh>
    <rPh sb="7" eb="8">
      <t>ガタ</t>
    </rPh>
    <phoneticPr fontId="8"/>
  </si>
  <si>
    <t>短期入所・空床利用型</t>
    <rPh sb="0" eb="2">
      <t>タンキ</t>
    </rPh>
    <rPh sb="2" eb="4">
      <t>ニュウショ</t>
    </rPh>
    <rPh sb="5" eb="7">
      <t>クウショウ</t>
    </rPh>
    <rPh sb="7" eb="9">
      <t>リヨウ</t>
    </rPh>
    <rPh sb="9" eb="10">
      <t>ガタ</t>
    </rPh>
    <phoneticPr fontId="8"/>
  </si>
  <si>
    <t>短期入所・単独型</t>
    <rPh sb="0" eb="2">
      <t>タンキ</t>
    </rPh>
    <rPh sb="2" eb="4">
      <t>ニュウショ</t>
    </rPh>
    <rPh sb="5" eb="7">
      <t>タンドク</t>
    </rPh>
    <rPh sb="7" eb="8">
      <t>ガタ</t>
    </rPh>
    <phoneticPr fontId="8"/>
  </si>
  <si>
    <t>サービス管理責任者
（常勤の場合）</t>
    <rPh sb="4" eb="6">
      <t>カンリ</t>
    </rPh>
    <rPh sb="6" eb="9">
      <t>セキニンシャ</t>
    </rPh>
    <rPh sb="11" eb="13">
      <t>ジョウキン</t>
    </rPh>
    <rPh sb="14" eb="16">
      <t>バアイ</t>
    </rPh>
    <phoneticPr fontId="4"/>
  </si>
  <si>
    <t>重度障害者等包括支援</t>
    <rPh sb="0" eb="10">
      <t>ジュウドショウガイシャトウホウカツシエン</t>
    </rPh>
    <phoneticPr fontId="8"/>
  </si>
  <si>
    <t>機能訓練</t>
    <rPh sb="0" eb="2">
      <t>キノウ</t>
    </rPh>
    <rPh sb="2" eb="4">
      <t>クンレン</t>
    </rPh>
    <phoneticPr fontId="8"/>
  </si>
  <si>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4"/>
  </si>
  <si>
    <t>保育所等訪問支援</t>
    <rPh sb="0" eb="3">
      <t>ホイクショ</t>
    </rPh>
    <rPh sb="3" eb="4">
      <t>トウ</t>
    </rPh>
    <rPh sb="4" eb="6">
      <t>ホウモン</t>
    </rPh>
    <rPh sb="6" eb="8">
      <t>シエン</t>
    </rPh>
    <phoneticPr fontId="29"/>
  </si>
  <si>
    <t>地域移行支援員</t>
    <rPh sb="0" eb="4">
      <t>チイキイコウ</t>
    </rPh>
    <rPh sb="4" eb="7">
      <t>シエンイン</t>
    </rPh>
    <phoneticPr fontId="4"/>
  </si>
  <si>
    <t xml:space="preserve"> 宿泊型自立訓練以外の
 利用者</t>
    <rPh sb="1" eb="4">
      <t>シュクハクガタ</t>
    </rPh>
    <rPh sb="4" eb="8">
      <t>ジリツクンレン</t>
    </rPh>
    <rPh sb="8" eb="10">
      <t>イガイ</t>
    </rPh>
    <rPh sb="13" eb="16">
      <t>リヨウシャ</t>
    </rPh>
    <phoneticPr fontId="8"/>
  </si>
  <si>
    <t xml:space="preserve"> 宿泊型自立訓練の利用者</t>
    <rPh sb="1" eb="4">
      <t>シュクハクガタ</t>
    </rPh>
    <rPh sb="4" eb="8">
      <t>ジリツクンレン</t>
    </rPh>
    <rPh sb="9" eb="12">
      <t>リヨウシャ</t>
    </rPh>
    <phoneticPr fontId="8"/>
  </si>
  <si>
    <t xml:space="preserve"> 　　 保有資格を全て記入するのではなく、人員基準・加配加算上、求められる資格等を入力してください。</t>
  </si>
  <si>
    <t>就労移行支援</t>
    <rPh sb="0" eb="2">
      <t>シュウロウ</t>
    </rPh>
    <rPh sb="2" eb="4">
      <t>イコウ</t>
    </rPh>
    <rPh sb="4" eb="6">
      <t>シエン</t>
    </rPh>
    <phoneticPr fontId="8"/>
  </si>
  <si>
    <t>職種⑦</t>
    <rPh sb="0" eb="2">
      <t>ショクシュ</t>
    </rPh>
    <phoneticPr fontId="4"/>
  </si>
  <si>
    <t>　　(3)施設外就労の有無</t>
    <rPh sb="5" eb="7">
      <t>シセツ</t>
    </rPh>
    <rPh sb="7" eb="8">
      <t>ガイ</t>
    </rPh>
    <rPh sb="8" eb="10">
      <t>シュウロウ</t>
    </rPh>
    <rPh sb="11" eb="13">
      <t>ウム</t>
    </rPh>
    <phoneticPr fontId="8"/>
  </si>
  <si>
    <t>有</t>
  </si>
  <si>
    <t>サービス類型</t>
    <rPh sb="4" eb="6">
      <t>ルイケイ</t>
    </rPh>
    <phoneticPr fontId="4"/>
  </si>
  <si>
    <r>
      <t>(</t>
    </r>
    <r>
      <rPr>
        <sz val="10"/>
        <color rgb="FFFF0000"/>
        <rFont val="ＭＳ ゴシック"/>
      </rPr>
      <t>4</t>
    </r>
    <r>
      <rPr>
        <sz val="10"/>
        <color theme="1"/>
        <rFont val="ＭＳ ゴシック"/>
      </rPr>
      <t>)事業所における常勤の従業者が勤務すべき時間数</t>
    </r>
    <rPh sb="3" eb="6">
      <t>ジギョウショ</t>
    </rPh>
    <rPh sb="10" eb="12">
      <t>ジョウキン</t>
    </rPh>
    <rPh sb="13" eb="16">
      <t>ジュウギョウシャ</t>
    </rPh>
    <rPh sb="17" eb="19">
      <t>キンム</t>
    </rPh>
    <rPh sb="22" eb="24">
      <t>ジカン</t>
    </rPh>
    <rPh sb="24" eb="25">
      <t>スウ</t>
    </rPh>
    <phoneticPr fontId="29"/>
  </si>
  <si>
    <r>
      <t>(</t>
    </r>
    <r>
      <rPr>
        <sz val="9"/>
        <color rgb="FFFF0000"/>
        <rFont val="ＭＳ ゴシック"/>
      </rPr>
      <t>8</t>
    </r>
    <r>
      <rPr>
        <sz val="9"/>
        <color auto="1"/>
        <rFont val="ＭＳ ゴシック"/>
      </rPr>
      <t>)氏名</t>
    </r>
    <rPh sb="3" eb="5">
      <t>シメイ</t>
    </rPh>
    <phoneticPr fontId="8"/>
  </si>
  <si>
    <r>
      <t>(</t>
    </r>
    <r>
      <rPr>
        <sz val="9"/>
        <color rgb="FFFF0000"/>
        <rFont val="ＭＳ ゴシック"/>
      </rPr>
      <t>9</t>
    </r>
    <r>
      <rPr>
        <sz val="9"/>
        <color auto="1"/>
        <rFont val="ＭＳ ゴシック"/>
      </rPr>
      <t>)</t>
    </r>
  </si>
  <si>
    <r>
      <t>(</t>
    </r>
    <r>
      <rPr>
        <sz val="9"/>
        <color rgb="FFFF0000"/>
        <rFont val="ＭＳ ゴシック"/>
      </rPr>
      <t>10</t>
    </r>
    <r>
      <rPr>
        <sz val="9"/>
        <color auto="1"/>
        <rFont val="ＭＳ ゴシック"/>
      </rPr>
      <t>)勤務時間数合計</t>
    </r>
    <rPh sb="4" eb="6">
      <t>キンム</t>
    </rPh>
    <rPh sb="6" eb="8">
      <t>ジカン</t>
    </rPh>
    <rPh sb="8" eb="9">
      <t>スウ</t>
    </rPh>
    <rPh sb="9" eb="11">
      <t>ゴウケイ</t>
    </rPh>
    <phoneticPr fontId="8"/>
  </si>
  <si>
    <r>
      <t>(</t>
    </r>
    <r>
      <rPr>
        <sz val="9"/>
        <color rgb="FFFF0000"/>
        <rFont val="ＭＳ ゴシック"/>
      </rPr>
      <t>11</t>
    </r>
    <r>
      <rPr>
        <sz val="9"/>
        <color auto="1"/>
        <rFont val="ＭＳ ゴシック"/>
      </rPr>
      <t>)週平均の勤務時間数</t>
    </r>
    <rPh sb="4" eb="7">
      <t>シュウヘイキン</t>
    </rPh>
    <rPh sb="8" eb="10">
      <t>キンム</t>
    </rPh>
    <rPh sb="10" eb="12">
      <t>ジカン</t>
    </rPh>
    <rPh sb="12" eb="13">
      <t>スウ</t>
    </rPh>
    <phoneticPr fontId="8"/>
  </si>
  <si>
    <t>職種②</t>
    <rPh sb="0" eb="2">
      <t>ショクシュ</t>
    </rPh>
    <phoneticPr fontId="4"/>
  </si>
  <si>
    <t>就労支援員</t>
    <rPh sb="0" eb="5">
      <t>シュウロウシエンイン</t>
    </rPh>
    <phoneticPr fontId="4"/>
  </si>
  <si>
    <t>職業指導員</t>
    <rPh sb="0" eb="4">
      <t>ショクギョウシドウ</t>
    </rPh>
    <rPh sb="4" eb="5">
      <t>イン</t>
    </rPh>
    <phoneticPr fontId="4"/>
  </si>
  <si>
    <r>
      <t>　(</t>
    </r>
    <r>
      <rPr>
        <sz val="9"/>
        <color rgb="FFFF0000"/>
        <rFont val="ＭＳ ゴシック"/>
      </rPr>
      <t>5</t>
    </r>
    <r>
      <rPr>
        <sz val="9"/>
        <color auto="1"/>
        <rFont val="ＭＳ ゴシック"/>
      </rPr>
      <t>) 従業者の職種を入力してください。</t>
    </r>
    <rPh sb="5" eb="8">
      <t>ジュウギョウシャ</t>
    </rPh>
    <rPh sb="9" eb="11">
      <t>ショクシュ</t>
    </rPh>
    <rPh sb="12" eb="14">
      <t>ニュウリョク</t>
    </rPh>
    <phoneticPr fontId="29"/>
  </si>
  <si>
    <r>
      <t>　(</t>
    </r>
    <r>
      <rPr>
        <sz val="9"/>
        <color rgb="FFFF0000"/>
        <rFont val="ＭＳ ゴシック"/>
      </rPr>
      <t>9</t>
    </r>
    <r>
      <rPr>
        <sz val="9"/>
        <color auto="1"/>
        <rFont val="ＭＳ ゴシック"/>
      </rPr>
      <t>) 申請する事業に係る従業者（管理者を含む。）の1ヶ月分の勤務時間を入力してください。</t>
    </r>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9"/>
  </si>
  <si>
    <r>
      <t>　(</t>
    </r>
    <r>
      <rPr>
        <sz val="9"/>
        <color rgb="FFFF0000"/>
        <rFont val="ＭＳ ゴシック"/>
      </rPr>
      <t>9・10</t>
    </r>
    <r>
      <rPr>
        <sz val="9"/>
        <color auto="1"/>
        <rFont val="ＭＳ ゴシック"/>
      </rPr>
      <t>) 常勤の職員の休暇等については、その期間が暦年で１月を超えるものでない限り、常勤換算の計算上は勤務したものとみなすことができます。</t>
    </r>
    <rPh sb="8" eb="10">
      <t>ジョウキン</t>
    </rPh>
    <rPh sb="11" eb="13">
      <t>ショクイン</t>
    </rPh>
    <rPh sb="14" eb="17">
      <t>キュウカトウ</t>
    </rPh>
    <rPh sb="25" eb="27">
      <t>キカン</t>
    </rPh>
    <rPh sb="28" eb="30">
      <t>レキネン</t>
    </rPh>
    <rPh sb="32" eb="33">
      <t>ツキ</t>
    </rPh>
    <rPh sb="34" eb="35">
      <t>コ</t>
    </rPh>
    <rPh sb="42" eb="43">
      <t>カギ</t>
    </rPh>
    <rPh sb="45" eb="49">
      <t>ジョウキンカンサン</t>
    </rPh>
    <rPh sb="50" eb="53">
      <t>ケイサンジョウ</t>
    </rPh>
    <rPh sb="54" eb="56">
      <t>キンム</t>
    </rPh>
    <phoneticPr fontId="29"/>
  </si>
  <si>
    <r>
      <t>　(</t>
    </r>
    <r>
      <rPr>
        <sz val="9"/>
        <color rgb="FFFF0000"/>
        <rFont val="ＭＳ ゴシック"/>
      </rPr>
      <t>11</t>
    </r>
    <r>
      <rPr>
        <sz val="9"/>
        <color auto="1"/>
        <rFont val="ＭＳ ゴシック"/>
      </rPr>
      <t>) 従業者ごとに、週平均の勤務時間数を入力してください。</t>
    </r>
    <rPh sb="6" eb="9">
      <t>ジュウギョウシャ</t>
    </rPh>
    <rPh sb="13" eb="16">
      <t>シュウヘイキン</t>
    </rPh>
    <rPh sb="17" eb="19">
      <t>キンム</t>
    </rPh>
    <rPh sb="19" eb="22">
      <t>ジカンスウ</t>
    </rPh>
    <rPh sb="23" eb="25">
      <t>ニュウリョク</t>
    </rPh>
    <phoneticPr fontId="29"/>
  </si>
  <si>
    <t>職種④</t>
    <rPh sb="0" eb="2">
      <t>ショクシュ</t>
    </rPh>
    <phoneticPr fontId="4"/>
  </si>
  <si>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4"/>
  </si>
  <si>
    <r>
      <t xml:space="preserve"> </t>
    </r>
    <r>
      <rPr>
        <sz val="9"/>
        <color rgb="FFFF0000"/>
        <rFont val="ＭＳ ゴシック"/>
      </rPr>
      <t>・</t>
    </r>
    <r>
      <rPr>
        <sz val="9"/>
        <color auto="1"/>
        <rFont val="ＭＳ ゴシック"/>
      </rPr>
      <t>必要項目を満たしていれば、各事業所で使用するシフト表等をもって代替書類として差し支えありません。</t>
    </r>
  </si>
  <si>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</si>
  <si>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</si>
  <si>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4"/>
  </si>
  <si>
    <t>生活支援員</t>
  </si>
  <si>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</si>
  <si>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</si>
  <si>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4">
      <t>シュウロウテイチャク</t>
    </rPh>
    <rPh sb="4" eb="7">
      <t>シエンイン</t>
    </rPh>
    <phoneticPr fontId="4"/>
  </si>
  <si>
    <t>地域生活支援員の数の標準</t>
    <rPh sb="0" eb="7">
      <t>チイキセイカツシエンイン</t>
    </rPh>
    <rPh sb="8" eb="9">
      <t>カズ</t>
    </rPh>
    <rPh sb="10" eb="12">
      <t>ヒョウジュン</t>
    </rPh>
    <phoneticPr fontId="4"/>
  </si>
  <si>
    <t>実施の有無</t>
    <rPh sb="0" eb="2">
      <t>ジッシ</t>
    </rPh>
    <rPh sb="3" eb="5">
      <t>ウム</t>
    </rPh>
    <phoneticPr fontId="4"/>
  </si>
  <si>
    <t>世話人</t>
    <rPh sb="0" eb="3">
      <t>セワニン</t>
    </rPh>
    <phoneticPr fontId="4"/>
  </si>
  <si>
    <t>　区分１以下の延べ利用者数</t>
    <rPh sb="1" eb="3">
      <t>クブン</t>
    </rPh>
    <rPh sb="4" eb="6">
      <t>イカ</t>
    </rPh>
    <rPh sb="7" eb="8">
      <t>ノ</t>
    </rPh>
    <rPh sb="9" eb="13">
      <t>リヨウシャスウ</t>
    </rPh>
    <phoneticPr fontId="4"/>
  </si>
  <si>
    <t>個人居宅介護利用者数</t>
    <rPh sb="0" eb="2">
      <t>コジン</t>
    </rPh>
    <rPh sb="2" eb="4">
      <t>キョタク</t>
    </rPh>
    <rPh sb="4" eb="6">
      <t>カイゴ</t>
    </rPh>
    <rPh sb="6" eb="9">
      <t>リヨウシャ</t>
    </rPh>
    <rPh sb="9" eb="10">
      <t>スウ</t>
    </rPh>
    <phoneticPr fontId="4"/>
  </si>
  <si>
    <t>個人居宅介護利用者数</t>
    <rPh sb="0" eb="2">
      <t>コジン</t>
    </rPh>
    <rPh sb="9" eb="10">
      <t>スウ</t>
    </rPh>
    <phoneticPr fontId="4"/>
  </si>
  <si>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</si>
  <si>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</si>
  <si>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</si>
  <si>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4"/>
  </si>
  <si>
    <t>自立訓練（機能訓練）</t>
  </si>
  <si>
    <t>就労移行支援</t>
    <rPh sb="0" eb="2">
      <t>シュウロウ</t>
    </rPh>
    <rPh sb="2" eb="4">
      <t>イコウ</t>
    </rPh>
    <rPh sb="4" eb="6">
      <t>シエン</t>
    </rPh>
    <phoneticPr fontId="4"/>
  </si>
  <si>
    <t>就労継続支援B型</t>
    <rPh sb="0" eb="4">
      <t>シュウロウケイゾク</t>
    </rPh>
    <rPh sb="4" eb="6">
      <t>シエン</t>
    </rPh>
    <rPh sb="7" eb="8">
      <t>ガタ</t>
    </rPh>
    <phoneticPr fontId="4"/>
  </si>
  <si>
    <t>当該サービスを利用する利用者の数</t>
    <rPh sb="0" eb="2">
      <t>トウガイ</t>
    </rPh>
    <rPh sb="7" eb="9">
      <t>リヨウ</t>
    </rPh>
    <rPh sb="11" eb="14">
      <t>リヨウシャ</t>
    </rPh>
    <rPh sb="15" eb="16">
      <t>カズ</t>
    </rPh>
    <phoneticPr fontId="4"/>
  </si>
  <si>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4"/>
  </si>
  <si>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4"/>
  </si>
  <si>
    <t>一般相談支援事業</t>
    <rPh sb="2" eb="4">
      <t>ソウダン</t>
    </rPh>
    <rPh sb="4" eb="6">
      <t>シエン</t>
    </rPh>
    <rPh sb="6" eb="8">
      <t>ジギョウ</t>
    </rPh>
    <phoneticPr fontId="8"/>
  </si>
  <si>
    <t>相談支援員</t>
    <rPh sb="0" eb="2">
      <t>ソウダン</t>
    </rPh>
    <rPh sb="2" eb="5">
      <t>シエンイン</t>
    </rPh>
    <phoneticPr fontId="4"/>
  </si>
  <si>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</si>
  <si>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</si>
  <si>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</si>
  <si>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児童発達支援・放課後等デイサービス</t>
    <rPh sb="0" eb="2">
      <t>ジドウ</t>
    </rPh>
    <rPh sb="2" eb="4">
      <t>ハッタツ</t>
    </rPh>
    <rPh sb="4" eb="6">
      <t>シエン</t>
    </rPh>
    <rPh sb="7" eb="11">
      <t>ホウカゴトウ</t>
    </rPh>
    <phoneticPr fontId="29"/>
  </si>
  <si>
    <t>(2)-2　定員</t>
    <rPh sb="6" eb="8">
      <t>テイイン</t>
    </rPh>
    <phoneticPr fontId="4"/>
  </si>
  <si>
    <t>児童発達支援管理責任者</t>
  </si>
  <si>
    <r>
      <t>＜人員基準に関する実人数集計＞</t>
    </r>
    <r>
      <rPr>
        <sz val="10"/>
        <color rgb="FFC00000"/>
        <rFont val="ＭＳ ゴシック"/>
      </rPr>
      <t>　※手入力いただいたものはすべて「その他職員」にまとめられます。</t>
    </r>
    <rPh sb="1" eb="5">
      <t>ジンインキジュン</t>
    </rPh>
    <rPh sb="6" eb="7">
      <t>カン</t>
    </rPh>
    <rPh sb="9" eb="10">
      <t>ジツ</t>
    </rPh>
    <rPh sb="10" eb="12">
      <t>ニンズウ</t>
    </rPh>
    <rPh sb="12" eb="14">
      <t>シュウケイ</t>
    </rPh>
    <rPh sb="17" eb="20">
      <t>テニュウリョク</t>
    </rPh>
    <rPh sb="34" eb="37">
      <t>タショクイン</t>
    </rPh>
    <phoneticPr fontId="8"/>
  </si>
  <si>
    <t>　(2) -2　定員数を入力してください。</t>
    <rPh sb="8" eb="11">
      <t>テイインスウ</t>
    </rPh>
    <rPh sb="12" eb="14">
      <t>ニュウリョク</t>
    </rPh>
    <phoneticPr fontId="4"/>
  </si>
  <si>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29"/>
  </si>
  <si>
    <t>嘱託医</t>
    <rPh sb="0" eb="2">
      <t>ショクタク</t>
    </rPh>
    <phoneticPr fontId="4"/>
  </si>
  <si>
    <t>児童発達支援・児童発達支援センターであるもの</t>
    <rPh sb="0" eb="6">
      <t>ジドウハッタツシエン</t>
    </rPh>
    <rPh sb="7" eb="11">
      <t>ジドウハッタツ</t>
    </rPh>
    <rPh sb="11" eb="13">
      <t>シエン</t>
    </rPh>
    <phoneticPr fontId="4"/>
  </si>
  <si>
    <t>居宅訪問型児童発達支援</t>
    <rPh sb="0" eb="2">
      <t>キョタク</t>
    </rPh>
    <rPh sb="2" eb="4">
      <t>ホウモン</t>
    </rPh>
    <rPh sb="4" eb="5">
      <t>ガタ</t>
    </rPh>
    <rPh sb="5" eb="7">
      <t>ジドウ</t>
    </rPh>
    <rPh sb="7" eb="9">
      <t>ハッタツ</t>
    </rPh>
    <rPh sb="9" eb="11">
      <t>シエン</t>
    </rPh>
    <phoneticPr fontId="29"/>
  </si>
  <si>
    <t>児童発達支援管理責任者</t>
    <rPh sb="0" eb="2">
      <t>ジドウ</t>
    </rPh>
    <rPh sb="2" eb="6">
      <t>ハッタツシエン</t>
    </rPh>
    <rPh sb="6" eb="8">
      <t>カンリ</t>
    </rPh>
    <rPh sb="8" eb="11">
      <t>セキニンシャ</t>
    </rPh>
    <phoneticPr fontId="4"/>
  </si>
  <si>
    <t>福祉型障害児入所施設</t>
    <rPh sb="0" eb="3">
      <t>フクシガタ</t>
    </rPh>
    <rPh sb="3" eb="6">
      <t>ショウガイジ</t>
    </rPh>
    <rPh sb="6" eb="8">
      <t>ニュウショ</t>
    </rPh>
    <rPh sb="8" eb="10">
      <t>シセツ</t>
    </rPh>
    <phoneticPr fontId="29"/>
  </si>
  <si>
    <t>医療型障害児入所施設</t>
    <rPh sb="0" eb="2">
      <t>イリョウ</t>
    </rPh>
    <rPh sb="2" eb="3">
      <t>ガタ</t>
    </rPh>
    <rPh sb="3" eb="6">
      <t>ショウガイジ</t>
    </rPh>
    <rPh sb="6" eb="8">
      <t>ニュウショ</t>
    </rPh>
    <rPh sb="8" eb="10">
      <t>シセツ</t>
    </rPh>
    <phoneticPr fontId="29"/>
  </si>
  <si>
    <t>短期入所・空床利用型</t>
    <rPh sb="0" eb="2">
      <t>タンキ</t>
    </rPh>
    <rPh sb="2" eb="4">
      <t>ニュウショ</t>
    </rPh>
    <rPh sb="5" eb="7">
      <t>クウショウ</t>
    </rPh>
    <rPh sb="7" eb="10">
      <t>リヨウガタ</t>
    </rPh>
    <phoneticPr fontId="8"/>
  </si>
  <si>
    <t>職種⑤</t>
    <rPh sb="0" eb="2">
      <t>ショクシュ</t>
    </rPh>
    <phoneticPr fontId="4"/>
  </si>
  <si>
    <t>職種⑥</t>
    <rPh sb="0" eb="2">
      <t>ショクシュ</t>
    </rPh>
    <phoneticPr fontId="4"/>
  </si>
  <si>
    <t>職種⑨</t>
  </si>
  <si>
    <t>職種⑩</t>
  </si>
  <si>
    <t>作業療法士</t>
    <rPh sb="0" eb="5">
      <t>サギョウリョウホウシ</t>
    </rPh>
    <phoneticPr fontId="4"/>
  </si>
  <si>
    <t>短期入所・併設型</t>
    <rPh sb="0" eb="2">
      <t>タンキ</t>
    </rPh>
    <rPh sb="2" eb="4">
      <t>ニュウショ</t>
    </rPh>
    <rPh sb="5" eb="8">
      <t>ヘイセツガタ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</si>
  <si>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</si>
  <si>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</si>
  <si>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就労支援員</t>
    <rPh sb="0" eb="2">
      <t>シュウロウ</t>
    </rPh>
    <rPh sb="2" eb="5">
      <t>シエンイン</t>
    </rPh>
    <phoneticPr fontId="4"/>
  </si>
  <si>
    <t>職業指導員</t>
    <rPh sb="0" eb="2">
      <t>ショクギョウ</t>
    </rPh>
    <rPh sb="2" eb="4">
      <t>シドウ</t>
    </rPh>
    <rPh sb="4" eb="5">
      <t>イン</t>
    </rPh>
    <phoneticPr fontId="4"/>
  </si>
  <si>
    <t>機能訓練担当職員</t>
    <rPh sb="0" eb="4">
      <t>キノウクンレン</t>
    </rPh>
    <rPh sb="4" eb="6">
      <t>タントウ</t>
    </rPh>
    <rPh sb="6" eb="8">
      <t>ショクイン</t>
    </rPh>
    <phoneticPr fontId="4"/>
  </si>
  <si>
    <t>栄養士</t>
    <rPh sb="0" eb="3">
      <t>エイヨウシ</t>
    </rPh>
    <phoneticPr fontId="4"/>
  </si>
  <si>
    <t>職業指導員</t>
    <rPh sb="0" eb="5">
      <t>ショクギョウシドウイン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</si>
</sst>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6" formatCode="&quot;¥&quot;#,##0;[Red]&quot;¥&quot;\-#,##0"/>
    <numFmt numFmtId="176" formatCode="[$-409]d;@"/>
    <numFmt numFmtId="177" formatCode="aaa"/>
    <numFmt numFmtId="178" formatCode="0.0_ "/>
    <numFmt numFmtId="179" formatCode="0&quot;月&quot;"/>
    <numFmt numFmtId="180" formatCode="[$-409]d&quot;月&quot;"/>
    <numFmt numFmtId="181" formatCode="0.0"/>
  </numFmts>
  <fonts count="31">
    <font>
      <sz val="11"/>
      <color theme="1"/>
      <name val="游ゴシック"/>
      <family val="3"/>
      <scheme val="minor"/>
    </font>
    <font>
      <sz val="11"/>
      <color auto="1"/>
      <name val="ＭＳ Ｐゴシック"/>
      <family val="3"/>
    </font>
    <font>
      <sz val="10"/>
      <color theme="1"/>
      <name val="ＭＳ ゴシック"/>
      <family val="3"/>
    </font>
    <font>
      <sz val="11"/>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9"/>
      <color theme="0"/>
      <name val="ＭＳ ゴシック"/>
      <family val="3"/>
    </font>
    <font>
      <sz val="11"/>
      <color auto="1"/>
      <name val="ＭＳ ゴシック"/>
      <family val="3"/>
    </font>
    <font>
      <sz val="10"/>
      <color theme="0"/>
      <name val="ＭＳ ゴシック"/>
      <family val="3"/>
    </font>
    <font>
      <sz val="10"/>
      <color theme="1"/>
      <name val="游ゴシック"/>
      <family val="3"/>
      <scheme val="minor"/>
    </font>
    <font>
      <sz val="8"/>
      <color rgb="FFC00000"/>
      <name val="ＭＳ ゴシック"/>
      <family val="3"/>
    </font>
    <font>
      <sz val="8"/>
      <color auto="1"/>
      <name val="ＭＳ ゴシック"/>
      <family val="3"/>
    </font>
    <font>
      <sz val="9"/>
      <color rgb="FFFF0000"/>
      <name val="ＭＳ ゴシック"/>
      <family val="3"/>
    </font>
    <font>
      <sz val="7"/>
      <color auto="1"/>
      <name val="ＭＳ ゴシック"/>
      <family val="3"/>
    </font>
    <font>
      <sz val="10"/>
      <color rgb="FFFF0000"/>
      <name val="ＭＳ ゴシック"/>
      <family val="3"/>
    </font>
    <font>
      <sz val="10"/>
      <color rgb="FFFF0000"/>
      <name val="BIZ UDPゴシック"/>
      <family val="3"/>
    </font>
    <font>
      <sz val="12"/>
      <color rgb="FFFF0000"/>
      <name val="ＭＳ ゴシック"/>
      <family val="3"/>
    </font>
    <font>
      <sz val="9"/>
      <color theme="1"/>
      <name val="ＭＳ ゴシック"/>
      <family val="3"/>
    </font>
    <font>
      <sz val="11"/>
      <color rgb="FFFF0000"/>
      <name val="游ゴシック"/>
      <family val="3"/>
      <scheme val="minor"/>
    </font>
    <font>
      <sz val="11"/>
      <color auto="1"/>
      <name val="游ゴシック"/>
      <family val="3"/>
      <scheme val="minor"/>
    </font>
    <font>
      <sz val="12"/>
      <color theme="0" tint="-0.25"/>
      <name val="ＭＳ ゴシック"/>
      <family val="3"/>
    </font>
    <font>
      <sz val="12"/>
      <color rgb="FFC00000"/>
      <name val="ＭＳ ゴシック"/>
      <family val="3"/>
    </font>
    <font>
      <sz val="10"/>
      <color indexed="8"/>
      <name val="ＭＳ ゴシック"/>
      <family val="3"/>
    </font>
    <font>
      <sz val="6"/>
      <color auto="1"/>
      <name val="ＭＳ ゴシック"/>
      <family val="3"/>
    </font>
  </fonts>
  <fills count="9">
    <fill>
      <patternFill patternType="none"/>
    </fill>
    <fill>
      <patternFill patternType="gray125"/>
    </fill>
    <fill>
      <patternFill patternType="solid">
        <fgColor indexed="22"/>
        <bgColor indexed="64"/>
      </patternFill>
    </fill>
    <fill>
      <patternFill patternType="solid">
        <fgColor theme="5" tint="0.8"/>
        <bgColor indexed="64"/>
      </patternFill>
    </fill>
    <fill>
      <patternFill patternType="solid">
        <fgColor theme="7" tint="0.8"/>
        <bgColor indexed="64"/>
      </patternFill>
    </fill>
    <fill>
      <patternFill patternType="solid">
        <fgColor theme="8" tint="0.8"/>
        <bgColor indexed="64"/>
      </patternFill>
    </fill>
    <fill>
      <patternFill patternType="solid">
        <fgColor theme="4" tint="0.8"/>
        <bgColor indexed="64"/>
      </patternFill>
    </fill>
    <fill>
      <patternFill patternType="solid">
        <fgColor theme="0" tint="-0.35"/>
        <bgColor indexed="64"/>
      </patternFill>
    </fill>
    <fill>
      <patternFill patternType="solid">
        <fgColor rgb="FFFFFF0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1" fillId="0" borderId="0"/>
    <xf numFmtId="0" fontId="2" fillId="0" borderId="0">
      <alignment vertical="center"/>
    </xf>
    <xf numFmtId="0" fontId="1" fillId="0" borderId="0"/>
    <xf numFmtId="0" fontId="1" fillId="0" borderId="0"/>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cellStyleXfs>
  <cellXfs count="335">
    <xf numFmtId="0" fontId="0" fillId="0" borderId="0" xfId="0">
      <alignment vertical="center"/>
    </xf>
    <xf numFmtId="0" fontId="1" fillId="0" borderId="0" xfId="4" applyAlignment="1">
      <alignment horizontal="center" vertical="center"/>
    </xf>
    <xf numFmtId="0" fontId="5" fillId="0" borderId="0" xfId="8" applyFont="1">
      <alignment vertical="center"/>
    </xf>
    <xf numFmtId="0" fontId="5" fillId="0" borderId="0" xfId="4" applyFont="1" applyAlignment="1">
      <alignment horizontal="center" vertical="center"/>
    </xf>
    <xf numFmtId="0" fontId="1" fillId="0" borderId="0" xfId="4" applyAlignment="1">
      <alignment horizontal="left" vertical="center"/>
    </xf>
    <xf numFmtId="0" fontId="1" fillId="0" borderId="0" xfId="4" applyAlignment="1">
      <alignment horizontal="right" vertical="center"/>
    </xf>
    <xf numFmtId="0" fontId="1" fillId="0" borderId="1" xfId="4" applyBorder="1" applyAlignment="1">
      <alignment horizontal="center" vertical="center" wrapText="1"/>
    </xf>
    <xf numFmtId="0" fontId="5" fillId="0" borderId="2" xfId="4" applyFont="1" applyBorder="1" applyAlignment="1">
      <alignment horizontal="center" vertical="center" wrapText="1"/>
    </xf>
    <xf numFmtId="0" fontId="1" fillId="0" borderId="2" xfId="4" applyBorder="1" applyAlignment="1">
      <alignment horizontal="center" vertical="center" wrapText="1"/>
    </xf>
    <xf numFmtId="0" fontId="1" fillId="0" borderId="3" xfId="4" applyBorder="1" applyAlignment="1">
      <alignment horizontal="center" vertical="center" wrapText="1"/>
    </xf>
    <xf numFmtId="0" fontId="5" fillId="0" borderId="4" xfId="4" applyFont="1" applyBorder="1" applyAlignment="1">
      <alignment horizontal="center" vertical="center" shrinkToFit="1"/>
    </xf>
    <xf numFmtId="0" fontId="5" fillId="0" borderId="5" xfId="4" applyFont="1" applyBorder="1" applyAlignment="1">
      <alignment horizontal="left" vertical="center" shrinkToFit="1"/>
    </xf>
    <xf numFmtId="0" fontId="5" fillId="0" borderId="6" xfId="4" applyFont="1" applyBorder="1" applyAlignment="1">
      <alignment horizontal="left" vertical="top"/>
    </xf>
    <xf numFmtId="0" fontId="5" fillId="0" borderId="5" xfId="4" applyFont="1" applyBorder="1" applyAlignment="1">
      <alignment horizontal="center" vertical="center"/>
    </xf>
    <xf numFmtId="0" fontId="5" fillId="0" borderId="7" xfId="4" applyFont="1" applyBorder="1" applyAlignment="1">
      <alignment horizontal="center" vertical="center"/>
    </xf>
    <xf numFmtId="0" fontId="5" fillId="0" borderId="2" xfId="8" applyFont="1" applyBorder="1">
      <alignment vertical="center"/>
    </xf>
    <xf numFmtId="0" fontId="5" fillId="0" borderId="3" xfId="8" applyFont="1" applyBorder="1">
      <alignment vertical="center"/>
    </xf>
    <xf numFmtId="0" fontId="5" fillId="0" borderId="8" xfId="4" applyFont="1" applyBorder="1" applyAlignment="1">
      <alignment horizontal="center" vertical="center"/>
    </xf>
    <xf numFmtId="0" fontId="5" fillId="0" borderId="4" xfId="4" applyFont="1" applyBorder="1" applyAlignment="1">
      <alignment horizontal="center" vertical="center"/>
    </xf>
    <xf numFmtId="0" fontId="5" fillId="0" borderId="4" xfId="4" applyFont="1" applyBorder="1" applyAlignment="1">
      <alignment horizontal="left" vertical="center" wrapText="1"/>
    </xf>
    <xf numFmtId="0" fontId="5" fillId="0" borderId="9" xfId="4" applyFont="1" applyBorder="1" applyAlignment="1">
      <alignment horizontal="center" vertical="center"/>
    </xf>
    <xf numFmtId="0" fontId="6" fillId="0" borderId="0" xfId="4" applyFont="1" applyAlignment="1">
      <alignment horizontal="center" vertical="center" shrinkToFit="1"/>
    </xf>
    <xf numFmtId="0" fontId="5" fillId="0" borderId="0" xfId="4" applyFont="1" applyAlignment="1">
      <alignment horizontal="left" vertical="center"/>
    </xf>
    <xf numFmtId="0" fontId="1" fillId="0" borderId="0" xfId="4" applyAlignment="1">
      <alignment horizontal="center" vertical="center" shrinkToFit="1"/>
    </xf>
    <xf numFmtId="0" fontId="7" fillId="0" borderId="0" xfId="4" applyFont="1" applyAlignment="1">
      <alignment horizontal="left" vertical="center" wrapText="1"/>
    </xf>
    <xf numFmtId="0" fontId="7" fillId="0" borderId="0" xfId="4" applyFont="1" applyAlignment="1">
      <alignment horizontal="left" vertical="top"/>
    </xf>
    <xf numFmtId="0" fontId="5" fillId="0" borderId="10" xfId="4" applyFont="1" applyBorder="1" applyAlignment="1">
      <alignment horizontal="center" vertical="center"/>
    </xf>
    <xf numFmtId="0" fontId="5" fillId="0" borderId="11" xfId="4" applyFont="1" applyBorder="1" applyAlignment="1">
      <alignment horizontal="center" vertical="center"/>
    </xf>
    <xf numFmtId="0" fontId="5" fillId="0" borderId="12" xfId="4" applyFont="1" applyBorder="1" applyAlignment="1">
      <alignment horizontal="center" vertical="center"/>
    </xf>
    <xf numFmtId="0" fontId="5" fillId="0" borderId="13" xfId="4" applyFont="1" applyBorder="1" applyAlignment="1">
      <alignment horizontal="center" vertical="center"/>
    </xf>
    <xf numFmtId="0" fontId="5" fillId="0" borderId="14" xfId="4" applyFont="1" applyBorder="1" applyAlignment="1">
      <alignment horizontal="center" vertical="center" shrinkToFit="1"/>
    </xf>
    <xf numFmtId="0" fontId="1" fillId="0" borderId="15" xfId="4" applyBorder="1" applyAlignment="1">
      <alignment horizontal="left"/>
    </xf>
    <xf numFmtId="0" fontId="5" fillId="0" borderId="16" xfId="4" applyFont="1" applyBorder="1" applyAlignment="1">
      <alignment horizontal="left" vertical="top"/>
    </xf>
    <xf numFmtId="0" fontId="5" fillId="0" borderId="17" xfId="4" applyFont="1" applyBorder="1" applyAlignment="1">
      <alignment horizontal="center" vertical="center"/>
    </xf>
    <xf numFmtId="0" fontId="5" fillId="0" borderId="18" xfId="4" applyFont="1" applyBorder="1" applyAlignment="1">
      <alignment horizontal="center" vertical="center"/>
    </xf>
    <xf numFmtId="0" fontId="5" fillId="0" borderId="19" xfId="4" applyFont="1" applyBorder="1" applyAlignment="1">
      <alignment horizontal="center" vertical="center" shrinkToFit="1"/>
    </xf>
    <xf numFmtId="0" fontId="5" fillId="0" borderId="17" xfId="8" applyFont="1" applyBorder="1" applyAlignment="1">
      <alignment horizontal="center" vertical="center" wrapText="1"/>
    </xf>
    <xf numFmtId="0" fontId="1" fillId="0" borderId="20" xfId="4" applyBorder="1" applyAlignment="1"/>
    <xf numFmtId="0" fontId="1" fillId="0" borderId="18" xfId="4" applyBorder="1" applyAlignment="1"/>
    <xf numFmtId="0" fontId="5" fillId="0" borderId="21" xfId="4" applyFont="1" applyBorder="1" applyAlignment="1">
      <alignment horizontal="center" vertical="center"/>
    </xf>
    <xf numFmtId="0" fontId="5" fillId="0" borderId="21" xfId="4" applyFont="1" applyBorder="1" applyAlignment="1">
      <alignment horizontal="left" vertical="center"/>
    </xf>
    <xf numFmtId="0" fontId="5" fillId="0" borderId="17" xfId="4" applyFont="1" applyBorder="1" applyAlignment="1">
      <alignment horizontal="left" vertical="center"/>
    </xf>
    <xf numFmtId="0" fontId="1" fillId="0" borderId="20" xfId="4" applyBorder="1" applyAlignment="1">
      <alignment horizontal="left" vertical="center"/>
    </xf>
    <xf numFmtId="0" fontId="1" fillId="0" borderId="18" xfId="4" applyBorder="1" applyAlignment="1">
      <alignment horizontal="left" vertical="center"/>
    </xf>
    <xf numFmtId="0" fontId="5" fillId="0" borderId="19" xfId="4" applyFont="1" applyBorder="1" applyAlignment="1">
      <alignment horizontal="left" vertical="center"/>
    </xf>
    <xf numFmtId="0" fontId="1" fillId="0" borderId="21" xfId="4" applyBorder="1" applyAlignment="1">
      <alignment horizontal="left" vertical="center"/>
    </xf>
    <xf numFmtId="0" fontId="1" fillId="0" borderId="14" xfId="4" applyBorder="1" applyAlignment="1">
      <alignment horizontal="center" vertical="center"/>
    </xf>
    <xf numFmtId="0" fontId="1" fillId="0" borderId="14" xfId="4" applyBorder="1" applyAlignment="1">
      <alignment vertical="center"/>
    </xf>
    <xf numFmtId="0" fontId="5" fillId="0" borderId="22" xfId="4" applyFont="1" applyBorder="1" applyAlignment="1">
      <alignment horizontal="center" vertical="center"/>
    </xf>
    <xf numFmtId="0" fontId="1" fillId="0" borderId="0" xfId="4" applyAlignment="1">
      <alignment vertical="center"/>
    </xf>
    <xf numFmtId="0" fontId="1" fillId="0" borderId="0" xfId="4" applyAlignment="1">
      <alignment horizontal="left"/>
    </xf>
    <xf numFmtId="0" fontId="5" fillId="0" borderId="23" xfId="4" applyFont="1" applyBorder="1" applyAlignment="1">
      <alignment horizontal="center" vertical="center"/>
    </xf>
    <xf numFmtId="0" fontId="5" fillId="0" borderId="15" xfId="4" applyFont="1" applyBorder="1" applyAlignment="1">
      <alignment horizontal="center" vertical="center"/>
    </xf>
    <xf numFmtId="0" fontId="5" fillId="0" borderId="24" xfId="4" applyFont="1" applyBorder="1" applyAlignment="1">
      <alignment horizontal="center" vertical="center"/>
    </xf>
    <xf numFmtId="0" fontId="5" fillId="0" borderId="16" xfId="4" applyFont="1" applyBorder="1" applyAlignment="1">
      <alignment horizontal="center" vertical="center"/>
    </xf>
    <xf numFmtId="0" fontId="1" fillId="0" borderId="12" xfId="4" applyBorder="1" applyAlignment="1"/>
    <xf numFmtId="0" fontId="1" fillId="0" borderId="0" xfId="4" applyAlignment="1"/>
    <xf numFmtId="0" fontId="1" fillId="0" borderId="13" xfId="4" applyBorder="1" applyAlignment="1"/>
    <xf numFmtId="0" fontId="1" fillId="0" borderId="12" xfId="4" applyBorder="1" applyAlignment="1">
      <alignment horizontal="left" vertical="center"/>
    </xf>
    <xf numFmtId="0" fontId="1" fillId="0" borderId="13" xfId="4" applyBorder="1" applyAlignment="1">
      <alignment horizontal="left" vertical="center"/>
    </xf>
    <xf numFmtId="0" fontId="5" fillId="0" borderId="14" xfId="4" applyFont="1" applyBorder="1" applyAlignment="1">
      <alignment horizontal="left" vertical="center"/>
    </xf>
    <xf numFmtId="0" fontId="1" fillId="0" borderId="25" xfId="4" applyBorder="1" applyAlignment="1">
      <alignment horizontal="center" vertical="center"/>
    </xf>
    <xf numFmtId="0" fontId="1" fillId="0" borderId="20" xfId="4" applyBorder="1" applyAlignment="1">
      <alignment horizontal="center" vertical="center"/>
    </xf>
    <xf numFmtId="0" fontId="5" fillId="0" borderId="17" xfId="4" applyFont="1" applyBorder="1" applyAlignment="1">
      <alignment horizontal="left" vertical="top"/>
    </xf>
    <xf numFmtId="0" fontId="1" fillId="0" borderId="26" xfId="4" applyBorder="1" applyAlignment="1">
      <alignment horizontal="left" vertical="top"/>
    </xf>
    <xf numFmtId="0" fontId="1" fillId="0" borderId="18" xfId="4" applyBorder="1" applyAlignment="1">
      <alignment horizontal="left" vertical="top"/>
    </xf>
    <xf numFmtId="0" fontId="5" fillId="0" borderId="19" xfId="4" applyFont="1" applyBorder="1" applyAlignment="1">
      <alignment horizontal="center" vertical="center"/>
    </xf>
    <xf numFmtId="0" fontId="1" fillId="0" borderId="27" xfId="4" applyBorder="1" applyAlignment="1">
      <alignment horizontal="center" vertical="center"/>
    </xf>
    <xf numFmtId="0" fontId="1" fillId="0" borderId="12" xfId="4" applyBorder="1" applyAlignment="1">
      <alignment horizontal="left" vertical="top"/>
    </xf>
    <xf numFmtId="0" fontId="1" fillId="0" borderId="28" xfId="4" applyBorder="1" applyAlignment="1">
      <alignment horizontal="left" vertical="top"/>
    </xf>
    <xf numFmtId="0" fontId="1" fillId="0" borderId="13" xfId="4" applyBorder="1" applyAlignment="1">
      <alignment horizontal="left" vertical="top"/>
    </xf>
    <xf numFmtId="0" fontId="5" fillId="0" borderId="29" xfId="4" applyFont="1" applyBorder="1" applyAlignment="1">
      <alignment horizontal="center" vertical="center" shrinkToFit="1"/>
    </xf>
    <xf numFmtId="0" fontId="5" fillId="0" borderId="11" xfId="4" applyFont="1" applyBorder="1" applyAlignment="1">
      <alignment horizontal="center" vertical="center" shrinkToFit="1"/>
    </xf>
    <xf numFmtId="0" fontId="1" fillId="0" borderId="15" xfId="4" applyBorder="1" applyAlignment="1"/>
    <xf numFmtId="0" fontId="1" fillId="0" borderId="24" xfId="4" applyBorder="1" applyAlignment="1"/>
    <xf numFmtId="0" fontId="1" fillId="0" borderId="16" xfId="4" applyBorder="1" applyAlignment="1"/>
    <xf numFmtId="0" fontId="1" fillId="0" borderId="15" xfId="4" applyBorder="1" applyAlignment="1">
      <alignment horizontal="left" vertical="center"/>
    </xf>
    <xf numFmtId="0" fontId="1" fillId="0" borderId="24" xfId="4" applyBorder="1" applyAlignment="1">
      <alignment horizontal="left" vertical="center"/>
    </xf>
    <xf numFmtId="0" fontId="1" fillId="0" borderId="16" xfId="4" applyBorder="1" applyAlignment="1">
      <alignment horizontal="left" vertical="center"/>
    </xf>
    <xf numFmtId="0" fontId="5" fillId="0" borderId="11" xfId="4" applyFont="1" applyBorder="1" applyAlignment="1">
      <alignment horizontal="left" vertical="center"/>
    </xf>
    <xf numFmtId="0" fontId="1" fillId="0" borderId="11" xfId="4" applyBorder="1" applyAlignment="1">
      <alignment horizontal="center" vertical="center"/>
    </xf>
    <xf numFmtId="0" fontId="1" fillId="0" borderId="11" xfId="4" applyBorder="1" applyAlignment="1">
      <alignment vertical="center"/>
    </xf>
    <xf numFmtId="0" fontId="5" fillId="0" borderId="28" xfId="4" applyFont="1" applyBorder="1" applyAlignment="1">
      <alignment horizontal="right" vertical="top"/>
    </xf>
    <xf numFmtId="0" fontId="1" fillId="0" borderId="21" xfId="4" applyBorder="1" applyAlignment="1">
      <alignment horizontal="center" vertical="center"/>
    </xf>
    <xf numFmtId="0" fontId="5" fillId="0" borderId="30" xfId="4" applyFont="1" applyBorder="1" applyAlignment="1">
      <alignment horizontal="center" vertical="center" shrinkToFit="1"/>
    </xf>
    <xf numFmtId="0" fontId="1" fillId="0" borderId="13" xfId="4" applyBorder="1" applyAlignment="1">
      <alignment horizontal="center"/>
    </xf>
    <xf numFmtId="0" fontId="5" fillId="2" borderId="19" xfId="4" applyFont="1" applyFill="1" applyBorder="1" applyAlignment="1">
      <alignment horizontal="center" vertical="center"/>
    </xf>
    <xf numFmtId="0" fontId="5" fillId="2" borderId="17" xfId="4" applyFont="1" applyFill="1" applyBorder="1" applyAlignment="1">
      <alignment horizontal="center" vertical="center"/>
    </xf>
    <xf numFmtId="0" fontId="5" fillId="0" borderId="11" xfId="8" applyFont="1" applyBorder="1">
      <alignment vertical="center"/>
    </xf>
    <xf numFmtId="0" fontId="5" fillId="0" borderId="20" xfId="7" applyFont="1" applyBorder="1" applyAlignment="1">
      <alignment horizontal="center" vertical="center"/>
    </xf>
    <xf numFmtId="0" fontId="7" fillId="0" borderId="31" xfId="4" applyFont="1" applyBorder="1" applyAlignment="1">
      <alignment horizontal="left" vertical="center" wrapText="1"/>
    </xf>
    <xf numFmtId="0" fontId="5" fillId="0" borderId="28" xfId="4" applyFont="1" applyBorder="1" applyAlignment="1">
      <alignment horizontal="left" vertical="top"/>
    </xf>
    <xf numFmtId="0" fontId="5" fillId="0" borderId="14" xfId="4" applyFont="1" applyBorder="1" applyAlignment="1">
      <alignment horizontal="center" vertical="center"/>
    </xf>
    <xf numFmtId="0" fontId="5" fillId="2" borderId="14" xfId="4" applyFont="1" applyFill="1" applyBorder="1" applyAlignment="1">
      <alignment horizontal="center" vertical="center"/>
    </xf>
    <xf numFmtId="0" fontId="5" fillId="2" borderId="12" xfId="4" applyFont="1" applyFill="1" applyBorder="1" applyAlignment="1">
      <alignment horizontal="center" vertical="center"/>
    </xf>
    <xf numFmtId="0" fontId="5" fillId="0" borderId="21" xfId="8" applyFont="1" applyBorder="1">
      <alignment vertical="center"/>
    </xf>
    <xf numFmtId="0" fontId="7" fillId="0" borderId="32" xfId="4" applyFont="1" applyBorder="1" applyAlignment="1">
      <alignment horizontal="left" vertical="center" wrapText="1"/>
    </xf>
    <xf numFmtId="0" fontId="5" fillId="2" borderId="11" xfId="4" applyFont="1" applyFill="1" applyBorder="1" applyAlignment="1">
      <alignment horizontal="center" vertical="center"/>
    </xf>
    <xf numFmtId="0" fontId="5" fillId="2" borderId="15" xfId="4" applyFont="1" applyFill="1" applyBorder="1" applyAlignment="1">
      <alignment horizontal="center" vertical="center"/>
    </xf>
    <xf numFmtId="0" fontId="5" fillId="0" borderId="33" xfId="7" applyFont="1" applyBorder="1" applyAlignment="1">
      <alignment horizontal="center" vertical="center"/>
    </xf>
    <xf numFmtId="0" fontId="5" fillId="0" borderId="34" xfId="7" applyFont="1" applyBorder="1" applyAlignment="1">
      <alignment horizontal="center" vertical="center"/>
    </xf>
    <xf numFmtId="0" fontId="5" fillId="0" borderId="14" xfId="4" applyFont="1" applyBorder="1" applyAlignment="1">
      <alignment vertical="center"/>
    </xf>
    <xf numFmtId="0" fontId="5" fillId="0" borderId="16" xfId="4" applyFont="1" applyBorder="1" applyAlignment="1">
      <alignment horizontal="center" vertical="center" shrinkToFit="1"/>
    </xf>
    <xf numFmtId="0" fontId="5" fillId="0" borderId="35" xfId="4" applyFont="1" applyBorder="1" applyAlignment="1">
      <alignment horizontal="center" vertical="center" shrinkToFit="1"/>
    </xf>
    <xf numFmtId="0" fontId="1" fillId="0" borderId="16" xfId="4" applyBorder="1" applyAlignment="1">
      <alignment horizontal="center"/>
    </xf>
    <xf numFmtId="0" fontId="5" fillId="0" borderId="34" xfId="8" applyFont="1" applyBorder="1" applyAlignment="1">
      <alignment horizontal="center" vertical="center" wrapText="1"/>
    </xf>
    <xf numFmtId="0" fontId="1" fillId="0" borderId="36" xfId="4" applyBorder="1" applyAlignment="1">
      <alignment horizontal="center" vertical="center"/>
    </xf>
    <xf numFmtId="0" fontId="5" fillId="0" borderId="21" xfId="7" applyFont="1" applyBorder="1" applyAlignment="1">
      <alignment horizontal="center" vertical="center" shrinkToFit="1"/>
    </xf>
    <xf numFmtId="0" fontId="5" fillId="0" borderId="17" xfId="4" applyFont="1" applyBorder="1" applyAlignment="1">
      <alignment horizontal="center" vertical="center" shrinkToFit="1"/>
    </xf>
    <xf numFmtId="0" fontId="5" fillId="0" borderId="13" xfId="4" applyFont="1" applyBorder="1" applyAlignment="1">
      <alignment vertical="center"/>
    </xf>
    <xf numFmtId="0" fontId="5" fillId="0" borderId="36" xfId="4" applyFont="1" applyBorder="1" applyAlignment="1">
      <alignment horizontal="center" vertical="center"/>
    </xf>
    <xf numFmtId="0" fontId="1" fillId="0" borderId="15" xfId="4" applyBorder="1" applyAlignment="1">
      <alignment horizontal="center" vertical="center" shrinkToFit="1"/>
    </xf>
    <xf numFmtId="0" fontId="5" fillId="0" borderId="16" xfId="4" applyFont="1" applyBorder="1" applyAlignment="1">
      <alignment vertical="center"/>
    </xf>
    <xf numFmtId="0" fontId="8" fillId="0" borderId="0" xfId="4" applyFont="1" applyAlignment="1">
      <alignment horizontal="left" vertical="center"/>
    </xf>
    <xf numFmtId="0" fontId="7" fillId="0" borderId="20" xfId="4" applyFont="1" applyBorder="1" applyAlignment="1">
      <alignment horizontal="left" vertical="top"/>
    </xf>
    <xf numFmtId="0" fontId="5" fillId="0" borderId="37" xfId="4" applyFont="1" applyBorder="1" applyAlignment="1">
      <alignment horizontal="center" vertical="center"/>
    </xf>
    <xf numFmtId="0" fontId="5" fillId="0" borderId="38" xfId="4" applyFont="1" applyBorder="1" applyAlignment="1">
      <alignment horizontal="center" vertical="center" shrinkToFit="1"/>
    </xf>
    <xf numFmtId="0" fontId="5" fillId="0" borderId="39" xfId="4" applyFont="1" applyBorder="1" applyAlignment="1">
      <alignment horizontal="center" vertical="center"/>
    </xf>
    <xf numFmtId="0" fontId="5" fillId="2" borderId="36" xfId="4" applyFont="1" applyFill="1" applyBorder="1" applyAlignment="1">
      <alignment horizontal="center" vertical="center"/>
    </xf>
    <xf numFmtId="0" fontId="1" fillId="0" borderId="19" xfId="4" applyBorder="1" applyAlignment="1">
      <alignment horizontal="center" vertical="center"/>
    </xf>
    <xf numFmtId="0" fontId="1" fillId="2" borderId="39" xfId="4" applyFill="1" applyBorder="1" applyAlignment="1">
      <alignment horizontal="center" vertical="center"/>
    </xf>
    <xf numFmtId="0" fontId="5" fillId="0" borderId="40" xfId="7" applyFont="1" applyBorder="1" applyAlignment="1">
      <alignment horizontal="center" vertical="center"/>
    </xf>
    <xf numFmtId="0" fontId="1" fillId="0" borderId="27" xfId="4" applyBorder="1" applyAlignment="1"/>
    <xf numFmtId="0" fontId="1" fillId="0" borderId="14" xfId="4" applyBorder="1" applyAlignment="1"/>
    <xf numFmtId="0" fontId="1" fillId="0" borderId="17" xfId="4" applyBorder="1" applyAlignment="1">
      <alignment horizontal="center" vertical="center"/>
    </xf>
    <xf numFmtId="0" fontId="1" fillId="0" borderId="32" xfId="4" applyBorder="1" applyAlignment="1"/>
    <xf numFmtId="0" fontId="1" fillId="0" borderId="12" xfId="4" applyBorder="1" applyAlignment="1">
      <alignment horizontal="center" vertical="center"/>
    </xf>
    <xf numFmtId="0" fontId="1" fillId="2" borderId="41" xfId="4" applyFill="1" applyBorder="1" applyAlignment="1">
      <alignment horizontal="center" vertical="center"/>
    </xf>
    <xf numFmtId="0" fontId="1" fillId="0" borderId="42" xfId="4" applyBorder="1" applyAlignment="1"/>
    <xf numFmtId="0" fontId="1" fillId="0" borderId="43" xfId="4" applyBorder="1" applyAlignment="1"/>
    <xf numFmtId="0" fontId="1" fillId="0" borderId="44" xfId="4" applyBorder="1" applyAlignment="1">
      <alignment horizontal="left" vertical="top"/>
    </xf>
    <xf numFmtId="0" fontId="1" fillId="0" borderId="45" xfId="4" applyBorder="1" applyAlignment="1">
      <alignment horizontal="left" vertical="top"/>
    </xf>
    <xf numFmtId="0" fontId="1" fillId="0" borderId="46" xfId="4" applyBorder="1" applyAlignment="1">
      <alignment horizontal="left" vertical="top"/>
    </xf>
    <xf numFmtId="0" fontId="1" fillId="0" borderId="47" xfId="4" applyBorder="1" applyAlignment="1"/>
    <xf numFmtId="0" fontId="5" fillId="0" borderId="46" xfId="4" applyFont="1" applyBorder="1" applyAlignment="1">
      <alignment horizontal="center" vertical="center"/>
    </xf>
    <xf numFmtId="0" fontId="5" fillId="0" borderId="48" xfId="4" applyFont="1" applyBorder="1" applyAlignment="1">
      <alignment horizontal="center" vertical="center" shrinkToFit="1"/>
    </xf>
    <xf numFmtId="0" fontId="5" fillId="0" borderId="47" xfId="4" applyFont="1" applyBorder="1" applyAlignment="1">
      <alignment horizontal="center" vertical="center"/>
    </xf>
    <xf numFmtId="0" fontId="5" fillId="2" borderId="47" xfId="4" applyFont="1" applyFill="1" applyBorder="1" applyAlignment="1">
      <alignment horizontal="center" vertical="center"/>
    </xf>
    <xf numFmtId="0" fontId="1" fillId="0" borderId="43" xfId="4" applyBorder="1" applyAlignment="1">
      <alignment horizontal="center" vertical="center"/>
    </xf>
    <xf numFmtId="0" fontId="1" fillId="0" borderId="47" xfId="4" applyBorder="1" applyAlignment="1">
      <alignment horizontal="center" vertical="center"/>
    </xf>
    <xf numFmtId="0" fontId="5" fillId="0" borderId="49" xfId="8" applyFont="1" applyBorder="1" applyAlignment="1">
      <alignment horizontal="center" vertical="center" wrapText="1"/>
    </xf>
    <xf numFmtId="0" fontId="1" fillId="0" borderId="47" xfId="4" applyBorder="1" applyAlignment="1">
      <alignment vertical="center"/>
    </xf>
    <xf numFmtId="0" fontId="1" fillId="0" borderId="44" xfId="4" applyBorder="1" applyAlignment="1">
      <alignment horizontal="center" vertical="center"/>
    </xf>
    <xf numFmtId="0" fontId="5" fillId="0" borderId="43" xfId="7" applyFont="1" applyBorder="1" applyAlignment="1">
      <alignment horizontal="center" vertical="center"/>
    </xf>
    <xf numFmtId="0" fontId="1" fillId="0" borderId="50" xfId="4" applyBorder="1" applyAlignment="1"/>
    <xf numFmtId="0" fontId="9" fillId="0" borderId="0" xfId="6" applyFont="1">
      <alignment vertical="center"/>
    </xf>
    <xf numFmtId="0" fontId="9" fillId="0" borderId="0" xfId="6" applyFont="1" applyAlignment="1">
      <alignment vertical="center" textRotation="255" shrinkToFit="1"/>
    </xf>
    <xf numFmtId="0" fontId="10" fillId="0" borderId="0" xfId="6" applyFont="1">
      <alignment vertical="center"/>
    </xf>
    <xf numFmtId="0" fontId="11" fillId="0" borderId="0" xfId="6" applyFont="1" applyAlignment="1">
      <alignment horizontal="left" vertical="center"/>
    </xf>
    <xf numFmtId="0" fontId="12" fillId="0" borderId="0" xfId="6" applyFont="1">
      <alignment vertical="center"/>
    </xf>
    <xf numFmtId="0" fontId="3" fillId="0" borderId="0" xfId="0" applyFont="1">
      <alignment vertical="center"/>
    </xf>
    <xf numFmtId="0" fontId="12" fillId="0" borderId="21" xfId="6" applyFont="1" applyBorder="1" applyAlignment="1">
      <alignment vertical="center"/>
    </xf>
    <xf numFmtId="0" fontId="12" fillId="0" borderId="21" xfId="6" applyFont="1" applyBorder="1">
      <alignment vertical="center"/>
    </xf>
    <xf numFmtId="0" fontId="10" fillId="0" borderId="19" xfId="6" applyFont="1" applyBorder="1" applyAlignment="1">
      <alignment horizontal="center" vertical="center"/>
    </xf>
    <xf numFmtId="0" fontId="10" fillId="0" borderId="14" xfId="6" applyFont="1" applyBorder="1" applyAlignment="1">
      <alignment horizontal="center" vertical="center"/>
    </xf>
    <xf numFmtId="0" fontId="10" fillId="0" borderId="0" xfId="6" applyFont="1" applyAlignment="1">
      <alignment horizontal="center" vertical="center"/>
    </xf>
    <xf numFmtId="0" fontId="12" fillId="0" borderId="0" xfId="6" applyFont="1" applyAlignment="1">
      <alignment horizontal="center" vertical="center"/>
    </xf>
    <xf numFmtId="0" fontId="10" fillId="0" borderId="21" xfId="6" applyFont="1" applyBorder="1" applyAlignment="1">
      <alignment horizontal="center" vertical="center"/>
    </xf>
    <xf numFmtId="0" fontId="10" fillId="3" borderId="21" xfId="6" applyFont="1" applyFill="1" applyBorder="1" applyAlignment="1">
      <alignment horizontal="center" vertical="center"/>
    </xf>
    <xf numFmtId="0" fontId="13" fillId="0" borderId="0" xfId="6" applyFont="1" applyAlignment="1">
      <alignment horizontal="center" vertical="center"/>
    </xf>
    <xf numFmtId="0" fontId="10" fillId="0" borderId="0" xfId="6" applyFont="1" applyAlignment="1">
      <alignment horizontal="left" vertical="center"/>
    </xf>
    <xf numFmtId="0" fontId="10" fillId="0" borderId="0" xfId="6" applyFont="1" applyAlignment="1">
      <alignment vertical="center" textRotation="255" shrinkToFit="1"/>
    </xf>
    <xf numFmtId="0" fontId="10" fillId="0" borderId="21" xfId="6" applyFont="1" applyBorder="1" applyAlignment="1">
      <alignment vertical="center" textRotation="255" shrinkToFit="1"/>
    </xf>
    <xf numFmtId="0" fontId="14" fillId="0" borderId="0" xfId="6" applyFont="1" applyAlignment="1">
      <alignment horizontal="left" vertical="center"/>
    </xf>
    <xf numFmtId="0" fontId="10" fillId="0" borderId="17" xfId="6" applyFont="1" applyBorder="1" applyAlignment="1">
      <alignment horizontal="center" vertical="center" wrapText="1"/>
    </xf>
    <xf numFmtId="0" fontId="10" fillId="0" borderId="20" xfId="6" applyFont="1" applyBorder="1" applyAlignment="1">
      <alignment horizontal="center" vertical="center" wrapText="1"/>
    </xf>
    <xf numFmtId="0" fontId="10" fillId="0" borderId="18" xfId="6" applyFont="1" applyBorder="1" applyAlignment="1">
      <alignment horizontal="center" vertical="center" wrapText="1"/>
    </xf>
    <xf numFmtId="0" fontId="10" fillId="3" borderId="19" xfId="6" applyFont="1" applyFill="1" applyBorder="1" applyAlignment="1">
      <alignment horizontal="center" vertical="center"/>
    </xf>
    <xf numFmtId="0" fontId="10" fillId="0" borderId="21" xfId="6" applyFont="1" applyBorder="1" applyAlignment="1">
      <alignment vertical="center"/>
    </xf>
    <xf numFmtId="0" fontId="10" fillId="4" borderId="21" xfId="6" applyFont="1" applyFill="1" applyBorder="1" applyAlignment="1">
      <alignment horizontal="left" vertical="center"/>
    </xf>
    <xf numFmtId="0" fontId="10" fillId="4" borderId="19" xfId="6" applyFont="1" applyFill="1" applyBorder="1" applyAlignment="1">
      <alignment horizontal="left" vertical="center"/>
    </xf>
    <xf numFmtId="0" fontId="10" fillId="0" borderId="11" xfId="6" applyFont="1" applyBorder="1" applyAlignment="1">
      <alignment horizontal="center" vertical="center"/>
    </xf>
    <xf numFmtId="49" fontId="10" fillId="0" borderId="21" xfId="6" applyNumberFormat="1" applyFont="1" applyBorder="1" applyAlignment="1">
      <alignment horizontal="center" vertical="center"/>
    </xf>
    <xf numFmtId="176" fontId="10" fillId="0" borderId="21" xfId="6" applyNumberFormat="1" applyFont="1" applyBorder="1">
      <alignment vertical="center"/>
    </xf>
    <xf numFmtId="177" fontId="10" fillId="0" borderId="21" xfId="6" applyNumberFormat="1" applyFont="1" applyBorder="1">
      <alignment vertical="center"/>
    </xf>
    <xf numFmtId="0" fontId="10" fillId="5" borderId="21" xfId="6" applyFont="1" applyFill="1" applyBorder="1" applyAlignment="1">
      <alignment horizontal="right" vertical="center"/>
    </xf>
    <xf numFmtId="0" fontId="10" fillId="0" borderId="21" xfId="6" applyFont="1" applyBorder="1" applyAlignment="1">
      <alignment horizontal="right" vertical="center"/>
    </xf>
    <xf numFmtId="0" fontId="10" fillId="5" borderId="34" xfId="6" applyFont="1" applyFill="1" applyBorder="1" applyAlignment="1">
      <alignment horizontal="right" vertical="center"/>
    </xf>
    <xf numFmtId="0" fontId="13" fillId="0" borderId="0" xfId="6" applyFont="1">
      <alignment vertical="center"/>
    </xf>
    <xf numFmtId="0" fontId="15" fillId="0" borderId="0" xfId="2" applyFont="1" applyAlignment="1">
      <alignment horizontal="center" vertical="center"/>
    </xf>
    <xf numFmtId="0" fontId="12" fillId="0" borderId="0" xfId="6" applyFont="1" applyAlignment="1">
      <alignment horizontal="left" vertical="center"/>
    </xf>
    <xf numFmtId="0" fontId="12" fillId="5" borderId="13" xfId="6" applyFont="1" applyFill="1" applyBorder="1" applyAlignment="1">
      <alignment horizontal="center" vertical="center"/>
    </xf>
    <xf numFmtId="0" fontId="12" fillId="0" borderId="13" xfId="6" applyFont="1" applyBorder="1" applyAlignment="1">
      <alignment horizontal="center" vertical="center"/>
    </xf>
    <xf numFmtId="0" fontId="2" fillId="0" borderId="0" xfId="0" applyFont="1">
      <alignment vertical="center"/>
    </xf>
    <xf numFmtId="0" fontId="12" fillId="0" borderId="0" xfId="6" applyFont="1" applyAlignment="1">
      <alignment horizontal="right" vertical="center"/>
    </xf>
    <xf numFmtId="0" fontId="16" fillId="0" borderId="0" xfId="0" applyFont="1">
      <alignment vertical="center"/>
    </xf>
    <xf numFmtId="0" fontId="2" fillId="0" borderId="0" xfId="0" applyFont="1" applyAlignment="1">
      <alignment horizontal="right" vertical="center"/>
    </xf>
    <xf numFmtId="0" fontId="15" fillId="0" borderId="0" xfId="6" applyFont="1">
      <alignment vertical="center"/>
    </xf>
    <xf numFmtId="0" fontId="2" fillId="6" borderId="0" xfId="0" applyFont="1" applyFill="1" applyAlignment="1">
      <alignment vertical="center"/>
    </xf>
    <xf numFmtId="0" fontId="12" fillId="3" borderId="21" xfId="6" applyFont="1" applyFill="1" applyBorder="1" applyAlignment="1">
      <alignment horizontal="center" vertical="center" wrapText="1"/>
    </xf>
    <xf numFmtId="0" fontId="12" fillId="4" borderId="21" xfId="6" applyFont="1" applyFill="1" applyBorder="1" applyAlignment="1">
      <alignment horizontal="center" vertical="center"/>
    </xf>
    <xf numFmtId="0" fontId="12" fillId="3" borderId="21" xfId="6" applyFont="1" applyFill="1" applyBorder="1" applyAlignment="1">
      <alignment horizontal="center" vertical="center"/>
    </xf>
    <xf numFmtId="0" fontId="10" fillId="0" borderId="11" xfId="6" applyFont="1" applyBorder="1" applyAlignment="1">
      <alignment horizontal="center" vertical="center" wrapText="1"/>
    </xf>
    <xf numFmtId="0" fontId="10" fillId="0" borderId="11" xfId="6" applyFont="1" applyBorder="1" applyAlignment="1">
      <alignment horizontal="right" vertical="center"/>
    </xf>
    <xf numFmtId="0" fontId="2" fillId="6" borderId="0" xfId="0" applyFont="1" applyFill="1">
      <alignment vertical="center"/>
    </xf>
    <xf numFmtId="0" fontId="10" fillId="0" borderId="21" xfId="6" applyFont="1" applyBorder="1" applyAlignment="1">
      <alignment horizontal="center" vertical="center" wrapText="1"/>
    </xf>
    <xf numFmtId="178" fontId="10" fillId="0" borderId="21" xfId="6" applyNumberFormat="1" applyFont="1" applyBorder="1" applyAlignment="1">
      <alignment horizontal="right" vertical="center"/>
    </xf>
    <xf numFmtId="0" fontId="10" fillId="0" borderId="51" xfId="6" applyFont="1" applyBorder="1" applyAlignment="1">
      <alignment horizontal="right" vertical="center"/>
    </xf>
    <xf numFmtId="0" fontId="12" fillId="0" borderId="21" xfId="6" applyFont="1" applyBorder="1" applyAlignment="1">
      <alignment horizontal="center" vertical="center" wrapText="1"/>
    </xf>
    <xf numFmtId="0" fontId="12" fillId="4" borderId="21" xfId="6" applyFont="1" applyFill="1" applyBorder="1" applyAlignment="1">
      <alignment vertical="center"/>
    </xf>
    <xf numFmtId="0" fontId="12" fillId="0" borderId="13" xfId="6" applyFont="1" applyBorder="1">
      <alignment vertical="center"/>
    </xf>
    <xf numFmtId="0" fontId="9" fillId="0" borderId="21" xfId="6" applyFont="1" applyBorder="1" applyAlignment="1">
      <alignment horizontal="center" vertical="center"/>
    </xf>
    <xf numFmtId="0" fontId="10" fillId="0" borderId="17" xfId="6" applyFont="1" applyBorder="1" applyAlignment="1">
      <alignment horizontal="center" vertical="center"/>
    </xf>
    <xf numFmtId="0" fontId="10" fillId="0" borderId="20" xfId="6" applyFont="1" applyBorder="1" applyAlignment="1">
      <alignment horizontal="center" vertical="center"/>
    </xf>
    <xf numFmtId="0" fontId="17" fillId="0" borderId="20" xfId="6" applyFont="1" applyBorder="1" applyAlignment="1">
      <alignment horizontal="center" vertical="center" wrapText="1"/>
    </xf>
    <xf numFmtId="0" fontId="17" fillId="0" borderId="18" xfId="6" applyFont="1" applyBorder="1" applyAlignment="1">
      <alignment horizontal="center" vertical="center" wrapText="1"/>
    </xf>
    <xf numFmtId="0" fontId="10" fillId="3" borderId="21" xfId="6" applyFont="1" applyFill="1" applyBorder="1" applyAlignment="1">
      <alignment horizontal="left" vertical="center"/>
    </xf>
    <xf numFmtId="0" fontId="10" fillId="0" borderId="19" xfId="2" applyFont="1" applyBorder="1" applyAlignment="1">
      <alignment horizontal="center" vertical="center" wrapText="1"/>
    </xf>
    <xf numFmtId="0" fontId="10" fillId="7" borderId="21" xfId="2" applyFont="1" applyFill="1" applyBorder="1" applyAlignment="1">
      <alignment horizontal="center" vertical="center"/>
    </xf>
    <xf numFmtId="0" fontId="10" fillId="7" borderId="19" xfId="2" applyFont="1" applyFill="1" applyBorder="1" applyAlignment="1">
      <alignment horizontal="center" vertical="center"/>
    </xf>
    <xf numFmtId="0" fontId="10" fillId="4" borderId="21" xfId="6" applyFont="1" applyFill="1" applyBorder="1">
      <alignment vertical="center"/>
    </xf>
    <xf numFmtId="0" fontId="0" fillId="0" borderId="0" xfId="0">
      <alignment vertical="center"/>
    </xf>
    <xf numFmtId="179" fontId="10" fillId="0" borderId="21" xfId="6" applyNumberFormat="1" applyFont="1" applyBorder="1" applyAlignment="1">
      <alignment horizontal="center" vertical="center"/>
    </xf>
    <xf numFmtId="0" fontId="10" fillId="5" borderId="21" xfId="6" applyFont="1" applyFill="1" applyBorder="1" applyAlignment="1">
      <alignment horizontal="center" vertical="center"/>
    </xf>
    <xf numFmtId="0" fontId="10" fillId="0" borderId="14" xfId="2" applyFont="1" applyBorder="1" applyAlignment="1">
      <alignment horizontal="center" vertical="center" wrapText="1"/>
    </xf>
    <xf numFmtId="0" fontId="10" fillId="7" borderId="11" xfId="2" applyFont="1" applyFill="1" applyBorder="1" applyAlignment="1">
      <alignment horizontal="center" vertical="center"/>
    </xf>
    <xf numFmtId="0" fontId="10" fillId="4" borderId="19" xfId="6" applyFont="1" applyFill="1" applyBorder="1">
      <alignment vertical="center"/>
    </xf>
    <xf numFmtId="0" fontId="10" fillId="5" borderId="36" xfId="6" applyFont="1" applyFill="1" applyBorder="1" applyAlignment="1">
      <alignment horizontal="center" vertical="center" wrapText="1"/>
    </xf>
    <xf numFmtId="0" fontId="10" fillId="5" borderId="38" xfId="6" applyFont="1" applyFill="1" applyBorder="1" applyAlignment="1">
      <alignment horizontal="center" vertical="center" wrapText="1"/>
    </xf>
    <xf numFmtId="0" fontId="10" fillId="5" borderId="34" xfId="6" applyFont="1" applyFill="1" applyBorder="1" applyAlignment="1">
      <alignment horizontal="center" vertical="center" wrapText="1"/>
    </xf>
    <xf numFmtId="0" fontId="10" fillId="0" borderId="12" xfId="6" applyFont="1" applyBorder="1">
      <alignment vertical="center"/>
    </xf>
    <xf numFmtId="0" fontId="10" fillId="0" borderId="0" xfId="6" applyFont="1" applyAlignment="1">
      <alignment horizontal="left" vertical="center" wrapText="1"/>
    </xf>
    <xf numFmtId="0" fontId="18" fillId="0" borderId="0" xfId="6" applyFont="1">
      <alignment vertical="center"/>
    </xf>
    <xf numFmtId="0" fontId="10" fillId="0" borderId="19" xfId="6" applyFont="1" applyBorder="1" applyAlignment="1">
      <alignment horizontal="left" vertical="center"/>
    </xf>
    <xf numFmtId="0" fontId="19" fillId="0" borderId="12" xfId="6" applyFont="1" applyBorder="1">
      <alignment vertical="center"/>
    </xf>
    <xf numFmtId="0" fontId="19" fillId="0" borderId="0" xfId="6" applyFont="1">
      <alignment vertical="center"/>
    </xf>
    <xf numFmtId="0" fontId="10" fillId="0" borderId="12" xfId="6" applyFont="1" applyBorder="1" applyAlignment="1">
      <alignment horizontal="center" vertical="center" wrapText="1"/>
    </xf>
    <xf numFmtId="0" fontId="10" fillId="0" borderId="0" xfId="6" applyFont="1" applyAlignment="1">
      <alignment horizontal="center" vertical="center" wrapText="1"/>
    </xf>
    <xf numFmtId="0" fontId="10" fillId="0" borderId="13" xfId="6" applyFont="1" applyBorder="1" applyAlignment="1">
      <alignment horizontal="center" vertical="center" wrapText="1"/>
    </xf>
    <xf numFmtId="0" fontId="10" fillId="0" borderId="14" xfId="6" applyFont="1" applyBorder="1" applyAlignment="1">
      <alignment horizontal="left" vertical="center"/>
    </xf>
    <xf numFmtId="0" fontId="10" fillId="0" borderId="12" xfId="6" applyFont="1" applyBorder="1" applyAlignment="1">
      <alignment vertical="center" wrapText="1"/>
    </xf>
    <xf numFmtId="0" fontId="10" fillId="0" borderId="0" xfId="6" applyFont="1" applyAlignment="1">
      <alignment vertical="center" wrapText="1"/>
    </xf>
    <xf numFmtId="0" fontId="10" fillId="0" borderId="15" xfId="6" applyFont="1" applyBorder="1" applyAlignment="1">
      <alignment horizontal="center" vertical="center" wrapText="1"/>
    </xf>
    <xf numFmtId="0" fontId="10" fillId="0" borderId="24" xfId="6" applyFont="1" applyBorder="1" applyAlignment="1">
      <alignment horizontal="center" vertical="center" wrapText="1"/>
    </xf>
    <xf numFmtId="0" fontId="10" fillId="0" borderId="16" xfId="6" applyFont="1" applyBorder="1" applyAlignment="1">
      <alignment horizontal="center" vertical="center" wrapText="1"/>
    </xf>
    <xf numFmtId="0" fontId="10" fillId="0" borderId="19" xfId="6" applyFont="1" applyBorder="1" applyAlignment="1">
      <alignment horizontal="left" vertical="center" wrapText="1"/>
    </xf>
    <xf numFmtId="0" fontId="10" fillId="0" borderId="14" xfId="6" applyFont="1" applyBorder="1" applyAlignment="1">
      <alignment horizontal="left" vertical="center" wrapText="1"/>
    </xf>
    <xf numFmtId="0" fontId="10" fillId="5" borderId="19" xfId="6" applyFont="1" applyFill="1" applyBorder="1" applyAlignment="1">
      <alignment horizontal="center" vertical="center" wrapText="1"/>
    </xf>
    <xf numFmtId="0" fontId="10" fillId="5" borderId="11" xfId="6" applyFont="1" applyFill="1" applyBorder="1" applyAlignment="1">
      <alignment horizontal="center" vertical="center" wrapText="1"/>
    </xf>
    <xf numFmtId="0" fontId="10" fillId="0" borderId="11" xfId="6" applyFont="1" applyBorder="1" applyAlignment="1">
      <alignment horizontal="left" vertical="center" wrapText="1"/>
    </xf>
    <xf numFmtId="0" fontId="10" fillId="0" borderId="11" xfId="6" applyFont="1" applyBorder="1" applyAlignment="1">
      <alignment horizontal="left" vertical="center"/>
    </xf>
    <xf numFmtId="0" fontId="2" fillId="6" borderId="21" xfId="0" applyFont="1" applyFill="1" applyBorder="1" applyAlignment="1">
      <alignment vertical="center"/>
    </xf>
    <xf numFmtId="0" fontId="20" fillId="0" borderId="19" xfId="2" applyFont="1" applyBorder="1" applyAlignment="1">
      <alignment horizontal="center" vertical="center"/>
    </xf>
    <xf numFmtId="0" fontId="10" fillId="7" borderId="21" xfId="6" applyFont="1" applyFill="1" applyBorder="1" applyAlignment="1">
      <alignment horizontal="center" vertical="center" wrapText="1"/>
    </xf>
    <xf numFmtId="0" fontId="20" fillId="0" borderId="14" xfId="2" applyFont="1" applyBorder="1" applyAlignment="1">
      <alignment horizontal="center" vertical="center"/>
    </xf>
    <xf numFmtId="0" fontId="18" fillId="0" borderId="21" xfId="6" applyFont="1" applyBorder="1" applyAlignment="1">
      <alignment horizontal="center" vertical="center"/>
    </xf>
    <xf numFmtId="0" fontId="18" fillId="0" borderId="11" xfId="6" applyFont="1" applyBorder="1" applyAlignment="1">
      <alignment horizontal="center" vertical="center"/>
    </xf>
    <xf numFmtId="0" fontId="2" fillId="6" borderId="21" xfId="0" applyFont="1" applyFill="1" applyBorder="1">
      <alignment vertical="center"/>
    </xf>
    <xf numFmtId="178" fontId="10" fillId="0" borderId="51" xfId="6" applyNumberFormat="1" applyFont="1" applyBorder="1" applyAlignment="1">
      <alignment horizontal="right" vertical="center"/>
    </xf>
    <xf numFmtId="0" fontId="20" fillId="0" borderId="11" xfId="2" applyFont="1" applyBorder="1" applyAlignment="1">
      <alignment horizontal="center" vertical="center"/>
    </xf>
    <xf numFmtId="0" fontId="10" fillId="0" borderId="12" xfId="6" applyFont="1" applyBorder="1" applyAlignment="1">
      <alignment horizontal="center" vertical="center"/>
    </xf>
    <xf numFmtId="0" fontId="9" fillId="0" borderId="0" xfId="6" applyFont="1" applyAlignment="1">
      <alignment horizontal="center" vertical="center"/>
    </xf>
    <xf numFmtId="0" fontId="10" fillId="7" borderId="19" xfId="6" applyFont="1" applyFill="1" applyBorder="1" applyAlignment="1">
      <alignment horizontal="center" vertical="center" wrapText="1"/>
    </xf>
    <xf numFmtId="0" fontId="10" fillId="7" borderId="14" xfId="6" applyFont="1" applyFill="1" applyBorder="1" applyAlignment="1">
      <alignment horizontal="center" vertical="center" wrapText="1"/>
    </xf>
    <xf numFmtId="0" fontId="10" fillId="7" borderId="11" xfId="6" applyFont="1" applyFill="1" applyBorder="1" applyAlignment="1">
      <alignment horizontal="center" vertical="center" wrapText="1"/>
    </xf>
    <xf numFmtId="0" fontId="10" fillId="0" borderId="18" xfId="6" applyFont="1" applyBorder="1" applyAlignment="1">
      <alignment horizontal="center" vertical="center"/>
    </xf>
    <xf numFmtId="0" fontId="10" fillId="0" borderId="15" xfId="6" applyFont="1" applyBorder="1" applyAlignment="1">
      <alignment horizontal="center" vertical="center"/>
    </xf>
    <xf numFmtId="0" fontId="10" fillId="0" borderId="24" xfId="6" applyFont="1" applyBorder="1" applyAlignment="1">
      <alignment horizontal="center" vertical="center"/>
    </xf>
    <xf numFmtId="0" fontId="10" fillId="0" borderId="16" xfId="6" applyFont="1" applyBorder="1" applyAlignment="1">
      <alignment horizontal="center" vertical="center"/>
    </xf>
    <xf numFmtId="0" fontId="10" fillId="0" borderId="21" xfId="6" applyFont="1" applyBorder="1" applyAlignment="1">
      <alignment horizontal="left" vertical="center"/>
    </xf>
    <xf numFmtId="180" fontId="10" fillId="0" borderId="21" xfId="6" applyNumberFormat="1" applyFont="1" applyBorder="1" applyAlignment="1">
      <alignment horizontal="center" vertical="center"/>
    </xf>
    <xf numFmtId="181" fontId="10" fillId="0" borderId="19" xfId="2" applyNumberFormat="1" applyFont="1" applyBorder="1" applyAlignment="1">
      <alignment horizontal="center" vertical="center" wrapText="1"/>
    </xf>
    <xf numFmtId="181" fontId="10" fillId="0" borderId="14" xfId="2" applyNumberFormat="1" applyFont="1" applyBorder="1" applyAlignment="1">
      <alignment horizontal="center" vertical="center" wrapText="1"/>
    </xf>
    <xf numFmtId="181" fontId="10" fillId="0" borderId="11" xfId="2" applyNumberFormat="1" applyFont="1" applyBorder="1" applyAlignment="1">
      <alignment horizontal="center" vertical="center" wrapText="1"/>
    </xf>
    <xf numFmtId="178" fontId="10" fillId="0" borderId="36" xfId="6" applyNumberFormat="1" applyFont="1" applyBorder="1" applyAlignment="1">
      <alignment vertical="center"/>
    </xf>
    <xf numFmtId="178" fontId="10" fillId="0" borderId="34" xfId="6" applyNumberFormat="1" applyFont="1" applyBorder="1" applyAlignment="1">
      <alignment vertical="center"/>
    </xf>
    <xf numFmtId="0" fontId="20" fillId="0" borderId="14" xfId="6" applyFont="1" applyBorder="1" applyAlignment="1">
      <alignment horizontal="left" vertical="center"/>
    </xf>
    <xf numFmtId="0" fontId="20" fillId="0" borderId="14" xfId="6" applyFont="1" applyBorder="1" applyAlignment="1">
      <alignment horizontal="left" vertical="center" wrapText="1"/>
    </xf>
    <xf numFmtId="0" fontId="20" fillId="0" borderId="11" xfId="6" applyFont="1" applyBorder="1" applyAlignment="1">
      <alignment horizontal="left" vertical="center" wrapText="1"/>
    </xf>
    <xf numFmtId="178" fontId="10" fillId="0" borderId="38" xfId="6" applyNumberFormat="1" applyFont="1" applyBorder="1" applyAlignment="1">
      <alignment vertical="center"/>
    </xf>
    <xf numFmtId="0" fontId="10" fillId="0" borderId="21" xfId="6" applyFont="1" applyBorder="1" applyAlignment="1">
      <alignment horizontal="left" vertical="center" wrapText="1"/>
    </xf>
    <xf numFmtId="178" fontId="10" fillId="0" borderId="21" xfId="6" applyNumberFormat="1" applyFont="1" applyBorder="1">
      <alignment vertical="center"/>
    </xf>
    <xf numFmtId="178" fontId="10" fillId="0" borderId="52" xfId="6" applyNumberFormat="1" applyFont="1" applyBorder="1">
      <alignment vertical="center"/>
    </xf>
    <xf numFmtId="0" fontId="19" fillId="0" borderId="19" xfId="6" applyFont="1" applyBorder="1" applyAlignment="1">
      <alignment horizontal="right" vertical="center"/>
    </xf>
    <xf numFmtId="0" fontId="19" fillId="5" borderId="21" xfId="6" applyFont="1" applyFill="1" applyBorder="1" applyAlignment="1">
      <alignment horizontal="right" vertical="center"/>
    </xf>
    <xf numFmtId="0" fontId="19" fillId="0" borderId="11" xfId="6" applyFont="1" applyBorder="1" applyAlignment="1">
      <alignment horizontal="right" vertical="center"/>
    </xf>
    <xf numFmtId="0" fontId="10" fillId="0" borderId="38" xfId="6" applyFont="1" applyBorder="1" applyAlignment="1">
      <alignment horizontal="center" vertical="center" wrapText="1"/>
    </xf>
    <xf numFmtId="0" fontId="10" fillId="0" borderId="38" xfId="6" applyFont="1" applyBorder="1" applyAlignment="1">
      <alignment horizontal="right" vertical="center"/>
    </xf>
    <xf numFmtId="0" fontId="10" fillId="0" borderId="20" xfId="6" applyFont="1" applyBorder="1" applyAlignment="1">
      <alignment horizontal="right" vertical="center"/>
    </xf>
    <xf numFmtId="0" fontId="10" fillId="0" borderId="24" xfId="6" applyFont="1" applyBorder="1" applyAlignment="1">
      <alignment horizontal="right" vertical="center"/>
    </xf>
    <xf numFmtId="0" fontId="2" fillId="8" borderId="0" xfId="0" applyFont="1" applyFill="1">
      <alignment vertical="center"/>
    </xf>
    <xf numFmtId="0" fontId="21" fillId="8" borderId="0" xfId="0" applyFont="1" applyFill="1" applyAlignment="1">
      <alignment horizontal="right" vertical="center"/>
    </xf>
    <xf numFmtId="0" fontId="21" fillId="8" borderId="19" xfId="6" applyFont="1" applyFill="1" applyBorder="1" applyAlignment="1">
      <alignment horizontal="center" vertical="center" wrapText="1"/>
    </xf>
    <xf numFmtId="0" fontId="21" fillId="8" borderId="14" xfId="6" applyFont="1" applyFill="1" applyBorder="1" applyAlignment="1">
      <alignment horizontal="center" vertical="center" wrapText="1"/>
    </xf>
    <xf numFmtId="0" fontId="2" fillId="6" borderId="34" xfId="0" applyFont="1" applyFill="1" applyBorder="1">
      <alignment vertical="center"/>
    </xf>
    <xf numFmtId="0" fontId="21" fillId="8" borderId="11" xfId="6" applyFont="1" applyFill="1" applyBorder="1" applyAlignment="1">
      <alignment horizontal="center" vertical="center" wrapText="1"/>
    </xf>
    <xf numFmtId="0" fontId="10" fillId="0" borderId="0" xfId="6" applyFont="1" applyAlignment="1">
      <alignment horizontal="right" vertical="center"/>
    </xf>
    <xf numFmtId="0" fontId="2" fillId="6" borderId="19" xfId="0" applyFont="1" applyFill="1" applyBorder="1" applyAlignment="1">
      <alignment vertical="center"/>
    </xf>
    <xf numFmtId="0" fontId="2" fillId="6" borderId="14" xfId="0" applyFont="1" applyFill="1" applyBorder="1" applyAlignment="1">
      <alignment vertical="center"/>
    </xf>
    <xf numFmtId="0" fontId="2" fillId="6" borderId="11" xfId="0" applyFont="1" applyFill="1" applyBorder="1" applyAlignment="1">
      <alignment vertical="center"/>
    </xf>
    <xf numFmtId="0" fontId="21" fillId="6" borderId="21" xfId="0" applyFont="1" applyFill="1" applyBorder="1">
      <alignment vertical="center"/>
    </xf>
    <xf numFmtId="0" fontId="10" fillId="5" borderId="19" xfId="6" applyFont="1" applyFill="1" applyBorder="1" applyAlignment="1">
      <alignment horizontal="right" vertical="center"/>
    </xf>
    <xf numFmtId="0" fontId="10" fillId="5" borderId="14" xfId="6" applyFont="1" applyFill="1" applyBorder="1" applyAlignment="1">
      <alignment horizontal="right" vertical="center"/>
    </xf>
    <xf numFmtId="0" fontId="10" fillId="5" borderId="11" xfId="6" applyFont="1" applyFill="1" applyBorder="1" applyAlignment="1">
      <alignment horizontal="right" vertical="center"/>
    </xf>
    <xf numFmtId="0" fontId="21" fillId="8" borderId="0" xfId="0" applyFont="1" applyFill="1">
      <alignment vertical="center"/>
    </xf>
    <xf numFmtId="0" fontId="21" fillId="8" borderId="21" xfId="6" applyFont="1" applyFill="1" applyBorder="1" applyAlignment="1">
      <alignment horizontal="center" vertical="center"/>
    </xf>
    <xf numFmtId="49" fontId="22" fillId="0" borderId="12" xfId="3" applyNumberFormat="1" applyFont="1" applyBorder="1" applyAlignment="1">
      <alignment vertical="center" wrapText="1"/>
    </xf>
    <xf numFmtId="0" fontId="23" fillId="0" borderId="0" xfId="6" applyFont="1">
      <alignment vertical="center"/>
    </xf>
    <xf numFmtId="0" fontId="12" fillId="0" borderId="19" xfId="6" applyFont="1" applyBorder="1" applyAlignment="1">
      <alignment vertical="center"/>
    </xf>
    <xf numFmtId="0" fontId="10" fillId="0" borderId="17" xfId="6" applyFont="1" applyBorder="1" applyAlignment="1">
      <alignment horizontal="left" vertical="center" wrapText="1"/>
    </xf>
    <xf numFmtId="0" fontId="10" fillId="0" borderId="18" xfId="6" applyFont="1" applyBorder="1" applyAlignment="1">
      <alignment vertical="center" wrapText="1"/>
    </xf>
    <xf numFmtId="0" fontId="10" fillId="0" borderId="34" xfId="6" applyFont="1" applyBorder="1" applyAlignment="1">
      <alignment vertical="center" wrapText="1"/>
    </xf>
    <xf numFmtId="0" fontId="10" fillId="3" borderId="34" xfId="6" applyFont="1" applyFill="1" applyBorder="1" applyAlignment="1">
      <alignment horizontal="left" vertical="center"/>
    </xf>
    <xf numFmtId="0" fontId="18" fillId="0" borderId="19" xfId="6" applyFont="1" applyBorder="1" applyAlignment="1">
      <alignment horizontal="center" vertical="center" wrapText="1"/>
    </xf>
    <xf numFmtId="0" fontId="18" fillId="0" borderId="11" xfId="6" applyFont="1" applyBorder="1" applyAlignment="1">
      <alignment horizontal="center" vertical="center" wrapText="1"/>
    </xf>
    <xf numFmtId="0" fontId="10" fillId="0" borderId="21" xfId="6" applyFont="1" applyBorder="1">
      <alignment vertical="center"/>
    </xf>
    <xf numFmtId="0" fontId="10" fillId="0" borderId="19" xfId="6" applyFont="1" applyBorder="1" applyAlignment="1">
      <alignment vertical="center"/>
    </xf>
    <xf numFmtId="0" fontId="10" fillId="0" borderId="14" xfId="6" applyFont="1" applyBorder="1" applyAlignment="1">
      <alignment vertical="center"/>
    </xf>
    <xf numFmtId="0" fontId="10" fillId="0" borderId="11" xfId="6" applyFont="1" applyBorder="1" applyAlignment="1">
      <alignment vertical="center"/>
    </xf>
    <xf numFmtId="178" fontId="24" fillId="0" borderId="21" xfId="0" applyNumberFormat="1" applyFont="1" applyBorder="1" applyAlignment="1">
      <alignment vertical="center"/>
    </xf>
    <xf numFmtId="178" fontId="10" fillId="0" borderId="19" xfId="6" applyNumberFormat="1" applyFont="1" applyBorder="1" applyAlignment="1">
      <alignment horizontal="center" vertical="center" wrapText="1"/>
    </xf>
    <xf numFmtId="0" fontId="9" fillId="0" borderId="53" xfId="6" applyFont="1" applyBorder="1" applyAlignment="1">
      <alignment horizontal="center" vertical="center"/>
    </xf>
    <xf numFmtId="178" fontId="10" fillId="0" borderId="19" xfId="6" applyNumberFormat="1" applyFont="1" applyBorder="1" applyAlignment="1">
      <alignment horizontal="center" vertical="center"/>
    </xf>
    <xf numFmtId="178" fontId="10" fillId="0" borderId="11" xfId="6" applyNumberFormat="1" applyFont="1" applyBorder="1" applyAlignment="1">
      <alignment horizontal="center" vertical="center" wrapText="1"/>
    </xf>
    <xf numFmtId="0" fontId="9" fillId="0" borderId="54" xfId="6" applyFont="1" applyBorder="1" applyAlignment="1">
      <alignment horizontal="center" vertical="center"/>
    </xf>
    <xf numFmtId="178" fontId="10" fillId="0" borderId="14" xfId="6" applyNumberFormat="1" applyFont="1" applyBorder="1" applyAlignment="1">
      <alignment horizontal="center" vertical="center"/>
    </xf>
    <xf numFmtId="0" fontId="25" fillId="0" borderId="0" xfId="0" applyFont="1">
      <alignment vertical="center"/>
    </xf>
    <xf numFmtId="0" fontId="26" fillId="0" borderId="0" xfId="0" applyFont="1">
      <alignment vertical="center"/>
    </xf>
    <xf numFmtId="178" fontId="24" fillId="0" borderId="21" xfId="0" quotePrefix="1" applyNumberFormat="1" applyFont="1" applyBorder="1" applyAlignment="1">
      <alignment vertical="center"/>
    </xf>
    <xf numFmtId="0" fontId="26" fillId="0" borderId="21" xfId="0" applyFont="1" applyBorder="1" applyAlignment="1">
      <alignment horizontal="right" vertical="center"/>
    </xf>
    <xf numFmtId="0" fontId="10" fillId="0" borderId="53" xfId="2" applyFont="1" applyBorder="1" applyAlignment="1">
      <alignment horizontal="center" vertical="center" wrapText="1"/>
    </xf>
    <xf numFmtId="0" fontId="10" fillId="0" borderId="55" xfId="2" applyFont="1" applyBorder="1" applyAlignment="1">
      <alignment horizontal="center" vertical="center" wrapText="1"/>
    </xf>
    <xf numFmtId="0" fontId="10" fillId="0" borderId="54" xfId="2" applyFont="1" applyBorder="1" applyAlignment="1">
      <alignment horizontal="center" vertical="center" wrapText="1"/>
    </xf>
    <xf numFmtId="178" fontId="10" fillId="0" borderId="21" xfId="6" applyNumberFormat="1" applyFont="1" applyBorder="1" applyAlignment="1">
      <alignment horizontal="center" vertical="center"/>
    </xf>
    <xf numFmtId="178" fontId="10" fillId="0" borderId="36" xfId="6" applyNumberFormat="1" applyFont="1" applyBorder="1" applyAlignment="1">
      <alignment horizontal="center" vertical="center"/>
    </xf>
    <xf numFmtId="178" fontId="10" fillId="0" borderId="34" xfId="6" applyNumberFormat="1" applyFont="1" applyBorder="1" applyAlignment="1">
      <alignment horizontal="center" vertical="center"/>
    </xf>
    <xf numFmtId="0" fontId="10" fillId="3" borderId="11" xfId="6" applyFont="1" applyFill="1" applyBorder="1" applyAlignment="1">
      <alignment horizontal="center" vertical="center"/>
    </xf>
    <xf numFmtId="180" fontId="10" fillId="0" borderId="19" xfId="6" applyNumberFormat="1" applyFont="1" applyBorder="1" applyAlignment="1">
      <alignment horizontal="center" vertical="center"/>
    </xf>
    <xf numFmtId="0" fontId="10" fillId="6" borderId="21" xfId="6" applyFont="1" applyFill="1" applyBorder="1" applyAlignment="1">
      <alignment horizontal="center" vertical="center"/>
    </xf>
    <xf numFmtId="180" fontId="10" fillId="0" borderId="14" xfId="6" applyNumberFormat="1" applyFont="1" applyBorder="1" applyAlignment="1">
      <alignment horizontal="center" vertical="center"/>
    </xf>
    <xf numFmtId="0" fontId="10" fillId="3" borderId="14" xfId="6" applyFont="1" applyFill="1" applyBorder="1" applyAlignment="1">
      <alignment horizontal="center" vertical="center"/>
    </xf>
    <xf numFmtId="180" fontId="10" fillId="0" borderId="11" xfId="6" applyNumberFormat="1" applyFont="1" applyBorder="1" applyAlignment="1">
      <alignment horizontal="center" vertical="center"/>
    </xf>
    <xf numFmtId="178" fontId="10" fillId="0" borderId="21" xfId="6" applyNumberFormat="1" applyFont="1" applyBorder="1" applyAlignment="1">
      <alignment vertical="center"/>
    </xf>
    <xf numFmtId="0" fontId="27" fillId="0" borderId="0" xfId="6" applyFont="1">
      <alignment vertical="center"/>
    </xf>
    <xf numFmtId="0" fontId="28" fillId="0" borderId="0" xfId="6" applyFont="1">
      <alignment vertical="center"/>
    </xf>
  </cellXfs>
  <cellStyles count="10">
    <cellStyle name="Normal 2" xfId="1"/>
    <cellStyle name="標準" xfId="0" builtinId="0"/>
    <cellStyle name="標準 2" xfId="2"/>
    <cellStyle name="標準 2 2" xfId="3"/>
    <cellStyle name="標準 3" xfId="4"/>
    <cellStyle name="標準 4" xfId="5"/>
    <cellStyle name="標準_③-２加算様式（就労）" xfId="6"/>
    <cellStyle name="標準_⑨指定申請様式（案）（多機能用総括表）" xfId="7"/>
    <cellStyle name="標準_事業者指定様式（多機能用総括表）作業ファイル" xfId="8"/>
    <cellStyle name="通貨 2" xfId="9"/>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externalLink" Target="externalLinks/externalLink1.xml" /><Relationship Id="rId34" Type="http://schemas.openxmlformats.org/officeDocument/2006/relationships/externalLink" Target="externalLinks/externalLink2.xml" /><Relationship Id="rId35" Type="http://schemas.openxmlformats.org/officeDocument/2006/relationships/customXml" Target="../customXml/item1.xml" /><Relationship Id="rId36" Type="http://schemas.openxmlformats.org/officeDocument/2006/relationships/customXml" Target="../customXml/item3.xml" /><Relationship Id="rId37" Type="http://schemas.openxmlformats.org/officeDocument/2006/relationships/customXml" Target="../customXml/item2.xml" /><Relationship Id="rId38" Type="http://schemas.openxmlformats.org/officeDocument/2006/relationships/theme" Target="theme/theme1.xml" /><Relationship Id="rId39" Type="http://schemas.openxmlformats.org/officeDocument/2006/relationships/sharedStrings" Target="sharedStrings.xml" /><Relationship Id="rId40" Type="http://schemas.openxmlformats.org/officeDocument/2006/relationships/styles" Target="styles.xml" /><Relationship Id="rId41" Type="http://schemas.openxmlformats.org/officeDocument/2006/relationships/sheetMetadata" Target="metadata.xml" /></Relationships>
</file>

<file path=xl/externalLinks/_rels/externalLink1.xml.rels><?xml version="1.0" encoding="UTF-8"?><Relationships xmlns="http://schemas.openxmlformats.org/package/2006/relationships"><Relationship Id="rId1" Type="http://schemas.openxmlformats.org/officeDocument/2006/relationships/externalLinkPath" Target="&#9313;&#21220;&#21209;&#24418;&#24907;&#19968;&#35239;&#34920;&#65291;&#33258;&#27835;&#20307;&#12372;&#24847;&#35211;.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personal/amsid_lansys_mhlw_go_jp/Documents/PassageDrive/PCfolder/Downloads/001471581%20(6).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row>
        <row r="8">
          <cell r="A8" t="str">
            <v>短期入所・併設型</v>
          </cell>
          <cell r="B8" t="str">
            <v>管理者</v>
          </cell>
          <cell r="C8" t="str">
            <v>生活支援員</v>
          </cell>
        </row>
        <row r="9">
          <cell r="A9" t="str">
            <v>短期入所・空床利用型</v>
          </cell>
          <cell r="B9" t="str">
            <v>管理者</v>
          </cell>
          <cell r="C9" t="str">
            <v>生活支援員</v>
          </cell>
        </row>
        <row r="10">
          <cell r="A10" t="str">
            <v>短期入所・単独型</v>
          </cell>
          <cell r="B10" t="str">
            <v>管理者</v>
          </cell>
          <cell r="C10" t="str">
            <v>生活支援員</v>
          </cell>
        </row>
        <row r="11">
          <cell r="A11" t="str">
            <v>重度障害者等包括支援</v>
          </cell>
          <cell r="B11" t="str">
            <v>管理者</v>
          </cell>
          <cell r="C11" t="str">
            <v>サービス提供責任者</v>
          </cell>
          <cell r="D11" t="str">
            <v>従業者</v>
          </cell>
        </row>
        <row r="12">
          <cell r="A12" t="str">
            <v>共同生活援助・介護サービス包括型</v>
          </cell>
          <cell r="B12" t="str">
            <v>管理者</v>
          </cell>
          <cell r="C12" t="str">
            <v>サービス管理責任者</v>
          </cell>
          <cell r="D12" t="str">
            <v>世話人</v>
          </cell>
          <cell r="E12" t="str">
            <v>生活支援員</v>
          </cell>
        </row>
        <row r="13">
          <cell r="A13" t="str">
            <v>共同生活援助・外部サービス利用型</v>
          </cell>
          <cell r="B13" t="str">
            <v>管理者</v>
          </cell>
          <cell r="C13" t="str">
            <v>サービス管理責任者</v>
          </cell>
          <cell r="D13" t="str">
            <v>世話人</v>
          </cell>
        </row>
        <row r="14">
          <cell r="A14" t="str">
            <v>共同生活援助・日中サービス支援型</v>
          </cell>
          <cell r="B14" t="str">
            <v>管理者</v>
          </cell>
          <cell r="C14" t="str">
            <v>サービス管理責任者</v>
          </cell>
          <cell r="D14" t="str">
            <v>世話人</v>
          </cell>
          <cell r="E14" t="str">
            <v>生活支援員</v>
          </cell>
          <cell r="F14" t="str">
            <v>夜間支援従事者</v>
          </cell>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row>
        <row r="17">
          <cell r="A17" t="str">
            <v>生活訓練</v>
          </cell>
          <cell r="B17" t="str">
            <v>管理者</v>
          </cell>
          <cell r="C17" t="str">
            <v>サービス管理責任者</v>
          </cell>
          <cell r="D17" t="str">
            <v>地域移行支援員</v>
          </cell>
          <cell r="E17" t="str">
            <v>生活支援員</v>
          </cell>
        </row>
        <row r="18">
          <cell r="A18" t="str">
            <v>就労選択支援</v>
          </cell>
          <cell r="B18" t="str">
            <v>管理者</v>
          </cell>
          <cell r="C18" t="str">
            <v>就労選択支援員</v>
          </cell>
        </row>
        <row r="19">
          <cell r="A19" t="str">
            <v>就労移行支援</v>
          </cell>
          <cell r="B19" t="str">
            <v>管理者</v>
          </cell>
          <cell r="C19" t="str">
            <v>サービス管理責任者</v>
          </cell>
          <cell r="D19" t="str">
            <v>就労支援員</v>
          </cell>
          <cell r="E19" t="str">
            <v>職業指導員</v>
          </cell>
          <cell r="F19" t="str">
            <v>生活支援員</v>
          </cell>
        </row>
        <row r="20">
          <cell r="A20" t="str">
            <v>認定指定就労移行支援</v>
          </cell>
          <cell r="B20" t="str">
            <v>管理者</v>
          </cell>
          <cell r="C20" t="str">
            <v>サービス管理責任者</v>
          </cell>
          <cell r="D20" t="str">
            <v>職業指導員</v>
          </cell>
          <cell r="E20" t="str">
            <v>生活支援員</v>
          </cell>
        </row>
        <row r="21">
          <cell r="A21" t="str">
            <v>就労継続支援Ａ型・Ｂ型</v>
          </cell>
          <cell r="B21" t="str">
            <v>管理者</v>
          </cell>
          <cell r="C21" t="str">
            <v>サービス管理責任者</v>
          </cell>
          <cell r="D21" t="str">
            <v>職業指導員</v>
          </cell>
          <cell r="E21" t="str">
            <v>生活支援員</v>
          </cell>
        </row>
        <row r="22">
          <cell r="A22" t="str">
            <v>一般相談支援事業</v>
          </cell>
          <cell r="B22" t="str">
            <v>管理者</v>
          </cell>
          <cell r="C22" t="str">
            <v>従業者</v>
          </cell>
        </row>
        <row r="23">
          <cell r="A23" t="str">
            <v>就労定着支援</v>
          </cell>
          <cell r="B23" t="str">
            <v>管理者</v>
          </cell>
          <cell r="C23" t="str">
            <v>サービス管理責任者</v>
          </cell>
          <cell r="D23" t="str">
            <v>就労定着支援員</v>
          </cell>
        </row>
        <row r="24">
          <cell r="A24" t="str">
            <v>自立生活援助</v>
          </cell>
          <cell r="B24" t="str">
            <v>管理者</v>
          </cell>
          <cell r="C24" t="str">
            <v>サービス管理責任者</v>
          </cell>
          <cell r="D24" t="str">
            <v>地域生活支援員</v>
          </cell>
        </row>
        <row r="25">
          <cell r="A25" t="str">
            <v>特定相談支援・障害児相談支援</v>
          </cell>
          <cell r="B25" t="str">
            <v>管理者</v>
          </cell>
          <cell r="C25" t="str">
            <v>相談支援専門員</v>
          </cell>
          <cell r="D25" t="str">
            <v>相談支援員</v>
          </cell>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row>
        <row r="30">
          <cell r="A30" t="str">
            <v>居宅訪問型児童発達支援</v>
          </cell>
          <cell r="B30" t="str">
            <v>管理者</v>
          </cell>
          <cell r="C30" t="str">
            <v>児童発達支援管理責任者</v>
          </cell>
          <cell r="D30" t="str">
            <v>訪問支援員</v>
          </cell>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1" customWidth="1"/>
    <col min="21" max="255" width="4.25" style="1" customWidth="1"/>
    <col min="256" max="16384" width="8.25" style="1"/>
  </cols>
  <sheetData>
    <row r="1" spans="1:20" ht="12.75" customHeight="1">
      <c r="A1" s="4" t="s">
        <v>0</v>
      </c>
    </row>
    <row r="2" spans="1:20" ht="12.75" customHeight="1">
      <c r="L2" s="113" t="s">
        <v>8</v>
      </c>
    </row>
    <row r="3" spans="1:20" ht="12.75" customHeight="1">
      <c r="A3" s="5"/>
      <c r="B3" s="24"/>
      <c r="C3" s="24"/>
      <c r="D3" s="24"/>
      <c r="E3" s="24"/>
      <c r="F3" s="24"/>
      <c r="G3" s="24"/>
      <c r="H3" s="24"/>
      <c r="I3" s="4"/>
    </row>
    <row r="4" spans="1:20" ht="12.75" customHeight="1">
      <c r="A4" s="5"/>
      <c r="B4" s="24"/>
      <c r="C4" s="24"/>
      <c r="D4" s="24"/>
      <c r="E4" s="24"/>
      <c r="F4" s="24"/>
      <c r="G4" s="24"/>
      <c r="H4" s="24"/>
      <c r="I4" s="4"/>
      <c r="N4" s="115" t="s">
        <v>15</v>
      </c>
      <c r="O4" s="117"/>
      <c r="P4" s="120"/>
      <c r="Q4" s="120"/>
      <c r="R4" s="120"/>
      <c r="S4" s="120"/>
      <c r="T4" s="127"/>
    </row>
    <row r="5" spans="1:20" ht="12.75" customHeight="1">
      <c r="B5" s="25"/>
      <c r="C5" s="50"/>
      <c r="D5" s="50"/>
      <c r="E5" s="50"/>
      <c r="F5" s="50"/>
      <c r="G5" s="50"/>
      <c r="H5" s="50"/>
    </row>
    <row r="6" spans="1:20" ht="12.75" customHeight="1">
      <c r="A6" s="6"/>
      <c r="B6" s="26" t="s">
        <v>4</v>
      </c>
      <c r="C6" s="51"/>
      <c r="D6" s="61"/>
      <c r="E6" s="67"/>
      <c r="F6" s="67"/>
      <c r="G6" s="67"/>
      <c r="H6" s="67"/>
      <c r="I6" s="67"/>
      <c r="J6" s="67"/>
      <c r="K6" s="67"/>
      <c r="L6" s="67"/>
      <c r="M6" s="67"/>
      <c r="N6" s="67"/>
      <c r="O6" s="67"/>
      <c r="P6" s="67"/>
      <c r="Q6" s="67"/>
      <c r="R6" s="122"/>
      <c r="S6" s="122"/>
      <c r="T6" s="128"/>
    </row>
    <row r="7" spans="1:20" ht="12.75" customHeight="1">
      <c r="A7" s="7" t="s">
        <v>13</v>
      </c>
      <c r="B7" s="27" t="s">
        <v>18</v>
      </c>
      <c r="C7" s="39"/>
      <c r="D7" s="62"/>
      <c r="E7" s="1"/>
      <c r="F7" s="1"/>
      <c r="G7" s="1"/>
      <c r="H7" s="1"/>
      <c r="I7" s="1"/>
      <c r="J7" s="1"/>
      <c r="K7" s="1"/>
      <c r="L7" s="1"/>
      <c r="M7" s="1"/>
      <c r="N7" s="1"/>
      <c r="O7" s="1"/>
      <c r="P7" s="1"/>
      <c r="Q7" s="1"/>
      <c r="R7" s="56"/>
      <c r="S7" s="56"/>
      <c r="T7" s="129"/>
    </row>
    <row r="8" spans="1:20" ht="12.75" customHeight="1">
      <c r="A8" s="7"/>
      <c r="B8" s="28" t="s">
        <v>20</v>
      </c>
      <c r="C8" s="52"/>
      <c r="D8" s="63" t="s">
        <v>7</v>
      </c>
      <c r="E8" s="68"/>
      <c r="F8" s="68"/>
      <c r="G8" s="68"/>
      <c r="H8" s="68"/>
      <c r="I8" s="68"/>
      <c r="J8" s="68"/>
      <c r="K8" s="68"/>
      <c r="L8" s="68"/>
      <c r="M8" s="68"/>
      <c r="N8" s="68"/>
      <c r="O8" s="68"/>
      <c r="P8" s="68"/>
      <c r="Q8" s="68"/>
      <c r="R8" s="68"/>
      <c r="S8" s="68"/>
      <c r="T8" s="130"/>
    </row>
    <row r="9" spans="1:20" ht="12.75" customHeight="1">
      <c r="A9" s="7" t="s">
        <v>23</v>
      </c>
      <c r="B9" s="3"/>
      <c r="C9" s="53"/>
      <c r="D9" s="64"/>
      <c r="E9" s="69"/>
      <c r="F9" s="82" t="s">
        <v>9</v>
      </c>
      <c r="G9" s="91"/>
      <c r="H9" s="91"/>
      <c r="I9" s="91" t="s">
        <v>28</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31</v>
      </c>
      <c r="C11" s="39"/>
      <c r="D11" s="39" t="s">
        <v>12</v>
      </c>
      <c r="E11" s="39"/>
      <c r="F11" s="83"/>
      <c r="G11" s="83"/>
      <c r="H11" s="83"/>
      <c r="I11" s="83"/>
      <c r="J11" s="106"/>
      <c r="K11" s="110" t="s">
        <v>33</v>
      </c>
      <c r="L11" s="110"/>
      <c r="M11" s="62"/>
      <c r="N11" s="1"/>
      <c r="O11" s="1"/>
      <c r="P11" s="1"/>
      <c r="Q11" s="1"/>
      <c r="R11" s="56"/>
      <c r="S11" s="56"/>
      <c r="T11" s="129"/>
    </row>
    <row r="12" spans="1:20" ht="12.75" customHeight="1">
      <c r="A12" s="10" t="s">
        <v>34</v>
      </c>
      <c r="B12" s="30"/>
      <c r="C12" s="30"/>
      <c r="D12" s="30"/>
      <c r="E12" s="30"/>
      <c r="F12" s="30"/>
      <c r="G12" s="30"/>
      <c r="H12" s="30"/>
      <c r="I12" s="102"/>
      <c r="J12" s="66" t="s">
        <v>35</v>
      </c>
      <c r="K12" s="92"/>
      <c r="L12" s="92"/>
      <c r="M12" s="92"/>
      <c r="N12" s="92"/>
      <c r="O12" s="92"/>
      <c r="P12" s="92"/>
      <c r="Q12" s="92"/>
      <c r="R12" s="123"/>
      <c r="S12" s="123"/>
      <c r="T12" s="133"/>
    </row>
    <row r="13" spans="1:20" ht="13.5">
      <c r="A13" s="11" t="s">
        <v>38</v>
      </c>
      <c r="B13" s="31"/>
      <c r="C13" s="39" t="s">
        <v>4</v>
      </c>
      <c r="D13" s="66"/>
      <c r="E13" s="71"/>
      <c r="F13" s="84"/>
      <c r="G13" s="84"/>
      <c r="H13" s="84"/>
      <c r="I13" s="103"/>
      <c r="J13" s="89" t="s">
        <v>40</v>
      </c>
      <c r="K13" s="53"/>
      <c r="L13" s="114" t="s">
        <v>5</v>
      </c>
      <c r="M13" s="25"/>
      <c r="N13" s="25"/>
      <c r="O13" s="25"/>
      <c r="P13" s="25"/>
      <c r="Q13" s="25"/>
      <c r="R13" s="56"/>
      <c r="S13" s="56"/>
      <c r="T13" s="129"/>
    </row>
    <row r="14" spans="1:20" ht="20.25" customHeight="1">
      <c r="A14" s="12" t="s">
        <v>16</v>
      </c>
      <c r="B14" s="32"/>
      <c r="C14" s="39" t="s">
        <v>43</v>
      </c>
      <c r="D14" s="66"/>
      <c r="E14" s="34"/>
      <c r="F14" s="85"/>
      <c r="G14" s="85"/>
      <c r="H14" s="85"/>
      <c r="I14" s="104"/>
      <c r="J14" s="34"/>
      <c r="K14" s="29"/>
      <c r="L14" s="34"/>
      <c r="M14" s="29"/>
      <c r="N14" s="29"/>
      <c r="O14" s="29"/>
      <c r="P14" s="29"/>
      <c r="Q14" s="29"/>
      <c r="R14" s="29"/>
      <c r="S14" s="29"/>
      <c r="T14" s="134"/>
    </row>
    <row r="15" spans="1:20" ht="12.75" customHeight="1">
      <c r="A15" s="13" t="s">
        <v>11</v>
      </c>
      <c r="B15" s="28"/>
      <c r="C15" s="28"/>
      <c r="D15" s="28"/>
      <c r="E15" s="52"/>
      <c r="F15" s="39" t="s">
        <v>46</v>
      </c>
      <c r="G15" s="39"/>
      <c r="H15" s="39"/>
      <c r="I15" s="35" t="s">
        <v>49</v>
      </c>
      <c r="J15" s="30"/>
      <c r="K15" s="72"/>
      <c r="L15" s="39" t="s">
        <v>22</v>
      </c>
      <c r="M15" s="39"/>
      <c r="N15" s="39"/>
      <c r="O15" s="39" t="s">
        <v>47</v>
      </c>
      <c r="P15" s="39"/>
      <c r="Q15" s="66"/>
      <c r="R15" s="107" t="s">
        <v>52</v>
      </c>
      <c r="S15" s="107"/>
      <c r="T15" s="135"/>
    </row>
    <row r="16" spans="1:20" ht="12.75" customHeight="1">
      <c r="A16" s="14"/>
      <c r="B16" s="29"/>
      <c r="C16" s="29"/>
      <c r="D16" s="29"/>
      <c r="E16" s="54"/>
      <c r="F16" s="27" t="s">
        <v>55</v>
      </c>
      <c r="G16" s="66" t="s">
        <v>61</v>
      </c>
      <c r="H16" s="27"/>
      <c r="I16" s="39" t="s">
        <v>55</v>
      </c>
      <c r="J16" s="66" t="s">
        <v>61</v>
      </c>
      <c r="K16" s="27"/>
      <c r="L16" s="39" t="s">
        <v>55</v>
      </c>
      <c r="M16" s="66" t="s">
        <v>61</v>
      </c>
      <c r="N16" s="27"/>
      <c r="O16" s="39" t="s">
        <v>55</v>
      </c>
      <c r="P16" s="66" t="s">
        <v>61</v>
      </c>
      <c r="Q16" s="92"/>
      <c r="R16" s="39" t="s">
        <v>55</v>
      </c>
      <c r="S16" s="66" t="s">
        <v>61</v>
      </c>
      <c r="T16" s="136"/>
    </row>
    <row r="17" spans="1:20" ht="12.75" customHeight="1">
      <c r="A17" s="14"/>
      <c r="B17" s="33" t="s">
        <v>64</v>
      </c>
      <c r="C17" s="52"/>
      <c r="D17" s="35" t="s">
        <v>10</v>
      </c>
      <c r="E17" s="72"/>
      <c r="F17" s="39"/>
      <c r="G17" s="66"/>
      <c r="H17" s="27"/>
      <c r="I17" s="39"/>
      <c r="J17" s="66"/>
      <c r="K17" s="27"/>
      <c r="L17" s="39"/>
      <c r="M17" s="66"/>
      <c r="N17" s="27"/>
      <c r="O17" s="39"/>
      <c r="P17" s="66"/>
      <c r="Q17" s="92"/>
      <c r="R17" s="39"/>
      <c r="S17" s="66"/>
      <c r="T17" s="136"/>
    </row>
    <row r="18" spans="1:20" ht="12.75" customHeight="1">
      <c r="A18" s="14"/>
      <c r="B18" s="34"/>
      <c r="C18" s="54"/>
      <c r="D18" s="35" t="s">
        <v>48</v>
      </c>
      <c r="E18" s="72"/>
      <c r="F18" s="39"/>
      <c r="G18" s="66"/>
      <c r="H18" s="27"/>
      <c r="I18" s="39"/>
      <c r="J18" s="66"/>
      <c r="K18" s="27"/>
      <c r="L18" s="39"/>
      <c r="M18" s="66"/>
      <c r="N18" s="27"/>
      <c r="O18" s="39"/>
      <c r="P18" s="66"/>
      <c r="Q18" s="92"/>
      <c r="R18" s="39"/>
      <c r="S18" s="66"/>
      <c r="T18" s="136"/>
    </row>
    <row r="19" spans="1:20" ht="12.75" customHeight="1">
      <c r="A19" s="14"/>
      <c r="B19" s="35" t="s">
        <v>68</v>
      </c>
      <c r="C19" s="30"/>
      <c r="D19" s="30"/>
      <c r="E19" s="72"/>
      <c r="F19" s="66"/>
      <c r="G19" s="92"/>
      <c r="H19" s="27"/>
      <c r="I19" s="66"/>
      <c r="J19" s="92"/>
      <c r="K19" s="27"/>
      <c r="L19" s="66"/>
      <c r="M19" s="92"/>
      <c r="N19" s="27"/>
      <c r="O19" s="66"/>
      <c r="P19" s="92"/>
      <c r="Q19" s="92"/>
      <c r="R19" s="66"/>
      <c r="S19" s="92"/>
      <c r="T19" s="136"/>
    </row>
    <row r="20" spans="1:20" ht="12.75" customHeight="1">
      <c r="A20" s="14"/>
      <c r="B20" s="35" t="s">
        <v>51</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69</v>
      </c>
      <c r="G21" s="39"/>
      <c r="H21" s="39"/>
      <c r="I21" s="66" t="s">
        <v>70</v>
      </c>
      <c r="J21" s="92"/>
      <c r="K21" s="27"/>
      <c r="L21" s="35" t="s">
        <v>72</v>
      </c>
      <c r="M21" s="30"/>
      <c r="N21" s="72"/>
      <c r="O21" s="66" t="s">
        <v>73</v>
      </c>
      <c r="P21" s="92"/>
      <c r="Q21" s="92"/>
      <c r="R21" s="62"/>
      <c r="T21" s="138"/>
    </row>
    <row r="22" spans="1:20" ht="12.75" customHeight="1">
      <c r="A22" s="14"/>
      <c r="B22" s="29"/>
      <c r="C22" s="29"/>
      <c r="D22" s="29"/>
      <c r="E22" s="54"/>
      <c r="F22" s="27" t="s">
        <v>55</v>
      </c>
      <c r="G22" s="66" t="s">
        <v>61</v>
      </c>
      <c r="H22" s="27"/>
      <c r="I22" s="39" t="s">
        <v>55</v>
      </c>
      <c r="J22" s="66" t="s">
        <v>61</v>
      </c>
      <c r="K22" s="27"/>
      <c r="L22" s="39" t="s">
        <v>55</v>
      </c>
      <c r="M22" s="66" t="s">
        <v>61</v>
      </c>
      <c r="N22" s="27"/>
      <c r="O22" s="39" t="s">
        <v>55</v>
      </c>
      <c r="P22" s="66" t="s">
        <v>61</v>
      </c>
      <c r="Q22" s="92"/>
      <c r="R22" s="62"/>
      <c r="T22" s="138"/>
    </row>
    <row r="23" spans="1:20" ht="12.75" customHeight="1">
      <c r="A23" s="14"/>
      <c r="B23" s="33" t="s">
        <v>64</v>
      </c>
      <c r="C23" s="52"/>
      <c r="D23" s="35" t="s">
        <v>10</v>
      </c>
      <c r="E23" s="72"/>
      <c r="F23" s="39"/>
      <c r="G23" s="66"/>
      <c r="H23" s="27"/>
      <c r="I23" s="39"/>
      <c r="J23" s="66"/>
      <c r="K23" s="27"/>
      <c r="L23" s="39"/>
      <c r="M23" s="66"/>
      <c r="N23" s="27"/>
      <c r="O23" s="39"/>
      <c r="P23" s="66"/>
      <c r="Q23" s="92"/>
      <c r="R23" s="62"/>
      <c r="T23" s="138"/>
    </row>
    <row r="24" spans="1:20" ht="12.75" customHeight="1">
      <c r="A24" s="14"/>
      <c r="B24" s="34"/>
      <c r="C24" s="54"/>
      <c r="D24" s="35" t="s">
        <v>48</v>
      </c>
      <c r="E24" s="72"/>
      <c r="F24" s="39"/>
      <c r="G24" s="66"/>
      <c r="H24" s="27"/>
      <c r="I24" s="39"/>
      <c r="J24" s="66"/>
      <c r="K24" s="27"/>
      <c r="L24" s="39"/>
      <c r="M24" s="66"/>
      <c r="N24" s="27"/>
      <c r="O24" s="39"/>
      <c r="P24" s="66"/>
      <c r="Q24" s="92"/>
      <c r="R24" s="62"/>
      <c r="T24" s="138"/>
    </row>
    <row r="25" spans="1:20" ht="12.75" customHeight="1">
      <c r="A25" s="14"/>
      <c r="B25" s="35" t="s">
        <v>68</v>
      </c>
      <c r="C25" s="30"/>
      <c r="D25" s="30"/>
      <c r="E25" s="72"/>
      <c r="F25" s="66"/>
      <c r="G25" s="92"/>
      <c r="H25" s="27"/>
      <c r="I25" s="66"/>
      <c r="J25" s="92"/>
      <c r="K25" s="27"/>
      <c r="L25" s="66"/>
      <c r="M25" s="92"/>
      <c r="N25" s="27"/>
      <c r="O25" s="39"/>
      <c r="P25" s="39"/>
      <c r="Q25" s="66"/>
      <c r="R25" s="62"/>
      <c r="T25" s="138"/>
    </row>
    <row r="26" spans="1:20" ht="12.75" customHeight="1">
      <c r="A26" s="14"/>
      <c r="B26" s="35" t="s">
        <v>51</v>
      </c>
      <c r="C26" s="30"/>
      <c r="D26" s="30"/>
      <c r="E26" s="72"/>
      <c r="F26" s="87"/>
      <c r="G26" s="94"/>
      <c r="H26" s="98"/>
      <c r="I26" s="87"/>
      <c r="J26" s="94"/>
      <c r="K26" s="98"/>
      <c r="L26" s="87"/>
      <c r="M26" s="94"/>
      <c r="N26" s="98"/>
      <c r="O26" s="118"/>
      <c r="P26" s="118"/>
      <c r="Q26" s="87"/>
      <c r="R26" s="62"/>
      <c r="T26" s="138"/>
    </row>
    <row r="27" spans="1:20" s="2" customFormat="1" ht="13.5" customHeight="1">
      <c r="A27" s="15"/>
      <c r="B27" s="36" t="s">
        <v>27</v>
      </c>
      <c r="C27" s="55"/>
      <c r="D27" s="55"/>
      <c r="E27" s="73"/>
      <c r="F27" s="66" t="s">
        <v>78</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54</v>
      </c>
      <c r="G28" s="95"/>
      <c r="H28" s="95"/>
      <c r="I28" s="105" t="s">
        <v>29</v>
      </c>
      <c r="J28" s="105"/>
      <c r="K28" s="105"/>
      <c r="L28" s="105"/>
      <c r="M28" s="105" t="s">
        <v>76</v>
      </c>
      <c r="N28" s="105"/>
      <c r="O28" s="105"/>
      <c r="P28" s="105"/>
      <c r="Q28" s="105" t="s">
        <v>79</v>
      </c>
      <c r="R28" s="105"/>
      <c r="S28" s="105"/>
      <c r="T28" s="140"/>
    </row>
    <row r="29" spans="1:20" s="2" customFormat="1" ht="13.5" customHeight="1">
      <c r="A29" s="15"/>
      <c r="B29" s="37"/>
      <c r="C29" s="56"/>
      <c r="D29" s="56"/>
      <c r="E29" s="74"/>
      <c r="F29" s="88" t="s">
        <v>81</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85</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75</v>
      </c>
      <c r="G31" s="95"/>
      <c r="H31" s="95"/>
      <c r="I31" s="66"/>
      <c r="J31" s="92"/>
      <c r="K31" s="92"/>
      <c r="L31" s="27"/>
      <c r="M31" s="66"/>
      <c r="N31" s="92"/>
      <c r="O31" s="92"/>
      <c r="P31" s="27"/>
      <c r="Q31" s="66"/>
      <c r="R31" s="123"/>
      <c r="S31" s="123"/>
      <c r="T31" s="133"/>
    </row>
    <row r="32" spans="1:20" ht="12.75" customHeight="1">
      <c r="A32" s="17" t="s">
        <v>86</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65</v>
      </c>
      <c r="C33" s="40"/>
      <c r="D33" s="40"/>
      <c r="E33" s="40"/>
      <c r="F33" s="44" t="s">
        <v>87</v>
      </c>
      <c r="G33" s="60"/>
      <c r="H33" s="60"/>
      <c r="I33" s="60"/>
      <c r="J33" s="60"/>
      <c r="K33" s="60"/>
      <c r="L33" s="60"/>
      <c r="M33" s="60"/>
      <c r="N33" s="60"/>
      <c r="O33" s="60"/>
      <c r="P33" s="60"/>
      <c r="Q33" s="60"/>
      <c r="R33" s="47"/>
      <c r="S33" s="47"/>
      <c r="T33" s="141"/>
    </row>
    <row r="34" spans="1:21" ht="12.75" customHeight="1">
      <c r="A34" s="17"/>
      <c r="B34" s="40" t="s">
        <v>59</v>
      </c>
      <c r="C34" s="40"/>
      <c r="D34" s="40"/>
      <c r="E34" s="40"/>
      <c r="F34" s="44" t="s">
        <v>88</v>
      </c>
      <c r="G34" s="60"/>
      <c r="H34" s="60"/>
      <c r="I34" s="60"/>
      <c r="J34" s="60"/>
      <c r="K34" s="60"/>
      <c r="L34" s="60"/>
      <c r="M34" s="60"/>
      <c r="N34" s="60"/>
      <c r="O34" s="60"/>
      <c r="P34" s="60"/>
      <c r="Q34" s="60"/>
      <c r="R34" s="47"/>
      <c r="S34" s="47"/>
      <c r="T34" s="141"/>
    </row>
    <row r="35" spans="1:21" ht="12.75" customHeight="1">
      <c r="A35" s="17"/>
      <c r="B35" s="41" t="s">
        <v>66</v>
      </c>
      <c r="C35" s="58"/>
      <c r="D35" s="58"/>
      <c r="E35" s="76"/>
      <c r="F35" s="89" t="s">
        <v>36</v>
      </c>
      <c r="G35" s="53"/>
      <c r="H35" s="99" t="s">
        <v>89</v>
      </c>
      <c r="I35" s="99"/>
      <c r="J35" s="99"/>
      <c r="K35" s="99"/>
      <c r="L35" s="99"/>
      <c r="M35" s="99"/>
      <c r="N35" s="99"/>
      <c r="O35" s="99"/>
      <c r="P35" s="99"/>
      <c r="Q35" s="121"/>
      <c r="R35" s="124"/>
      <c r="S35" s="126"/>
      <c r="T35" s="142"/>
    </row>
    <row r="36" spans="1:21" ht="12.75" customHeight="1">
      <c r="A36" s="17"/>
      <c r="B36" s="42"/>
      <c r="C36" s="4"/>
      <c r="D36" s="4"/>
      <c r="E36" s="77"/>
      <c r="F36" s="89"/>
      <c r="G36" s="53"/>
      <c r="H36" s="100" t="s">
        <v>90</v>
      </c>
      <c r="I36" s="100"/>
      <c r="J36" s="100" t="s">
        <v>92</v>
      </c>
      <c r="K36" s="100"/>
      <c r="L36" s="100" t="s">
        <v>93</v>
      </c>
      <c r="M36" s="100"/>
      <c r="N36" s="100" t="s">
        <v>95</v>
      </c>
      <c r="O36" s="100"/>
      <c r="P36" s="100" t="s">
        <v>25</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97</v>
      </c>
      <c r="G38" s="39"/>
      <c r="H38" s="39" t="s">
        <v>24</v>
      </c>
      <c r="I38" s="66"/>
      <c r="J38" s="107" t="s">
        <v>98</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100</v>
      </c>
      <c r="C41" s="60"/>
      <c r="D41" s="60"/>
      <c r="E41" s="79"/>
      <c r="F41" s="66" t="s">
        <v>101</v>
      </c>
      <c r="G41" s="92"/>
      <c r="H41" s="92"/>
      <c r="I41" s="92"/>
      <c r="J41" s="92"/>
      <c r="K41" s="92"/>
      <c r="L41" s="92"/>
      <c r="M41" s="92"/>
      <c r="N41" s="92"/>
      <c r="O41" s="92"/>
      <c r="P41" s="92"/>
      <c r="Q41" s="92"/>
      <c r="R41" s="47"/>
      <c r="S41" s="47"/>
      <c r="T41" s="141"/>
    </row>
    <row r="42" spans="1:21" ht="12.75" customHeight="1">
      <c r="A42" s="17"/>
      <c r="B42" s="40" t="s">
        <v>103</v>
      </c>
      <c r="C42" s="40"/>
      <c r="D42" s="40"/>
      <c r="E42" s="40"/>
      <c r="F42" s="86"/>
      <c r="G42" s="93"/>
      <c r="H42" s="93"/>
      <c r="I42" s="93"/>
      <c r="J42" s="93"/>
      <c r="K42" s="93"/>
      <c r="L42" s="93"/>
      <c r="M42" s="93"/>
      <c r="N42" s="93"/>
      <c r="O42" s="93"/>
      <c r="P42" s="93"/>
      <c r="Q42" s="93"/>
      <c r="R42" s="47"/>
      <c r="S42" s="47"/>
      <c r="T42" s="141"/>
    </row>
    <row r="43" spans="1:21" ht="12.75" customHeight="1">
      <c r="A43" s="17"/>
      <c r="B43" s="44" t="s">
        <v>58</v>
      </c>
      <c r="C43" s="60"/>
      <c r="D43" s="60"/>
      <c r="E43" s="79"/>
      <c r="F43" s="66" t="s">
        <v>105</v>
      </c>
      <c r="G43" s="92"/>
      <c r="H43" s="92"/>
      <c r="I43" s="92"/>
      <c r="J43" s="92"/>
      <c r="K43" s="92"/>
      <c r="L43" s="92"/>
      <c r="M43" s="92"/>
      <c r="N43" s="92"/>
      <c r="O43" s="92"/>
      <c r="P43" s="92"/>
      <c r="Q43" s="92"/>
      <c r="R43" s="47"/>
      <c r="S43" s="47"/>
      <c r="T43" s="141"/>
    </row>
    <row r="44" spans="1:21" ht="12.75" customHeight="1">
      <c r="A44" s="17"/>
      <c r="B44" s="40" t="s">
        <v>106</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96</v>
      </c>
      <c r="C46" s="40"/>
      <c r="D46" s="40"/>
      <c r="E46" s="40"/>
      <c r="F46" s="66"/>
      <c r="G46" s="92"/>
      <c r="H46" s="92"/>
      <c r="I46" s="92"/>
      <c r="J46" s="92"/>
      <c r="K46" s="92"/>
      <c r="L46" s="92"/>
      <c r="M46" s="92"/>
      <c r="N46" s="92"/>
      <c r="O46" s="92"/>
      <c r="P46" s="92"/>
      <c r="Q46" s="92"/>
      <c r="R46" s="47"/>
      <c r="S46" s="47"/>
      <c r="T46" s="141"/>
    </row>
    <row r="47" spans="1:21" ht="12.75" customHeight="1">
      <c r="A47" s="17"/>
      <c r="B47" s="40" t="s">
        <v>107</v>
      </c>
      <c r="C47" s="40"/>
      <c r="D47" s="40"/>
      <c r="E47" s="40"/>
      <c r="F47" s="34" t="s">
        <v>108</v>
      </c>
      <c r="G47" s="29"/>
      <c r="H47" s="29"/>
      <c r="I47" s="54"/>
      <c r="J47" s="34" t="s">
        <v>109</v>
      </c>
      <c r="K47" s="29"/>
      <c r="L47" s="29"/>
      <c r="M47" s="54"/>
      <c r="N47" s="66"/>
      <c r="O47" s="46"/>
      <c r="P47" s="46"/>
      <c r="Q47" s="46"/>
      <c r="R47" s="123"/>
      <c r="S47" s="123"/>
      <c r="T47" s="133"/>
    </row>
    <row r="48" spans="1:21" ht="12.75" customHeight="1">
      <c r="A48" s="17"/>
      <c r="B48" s="45"/>
      <c r="C48" s="45"/>
      <c r="D48" s="45"/>
      <c r="E48" s="45"/>
      <c r="F48" s="66" t="s">
        <v>111</v>
      </c>
      <c r="G48" s="92"/>
      <c r="H48" s="92"/>
      <c r="I48" s="27"/>
      <c r="J48" s="108" t="s">
        <v>114</v>
      </c>
      <c r="K48" s="111"/>
      <c r="L48" s="28"/>
      <c r="M48" s="52"/>
      <c r="N48" s="116" t="s">
        <v>115</v>
      </c>
      <c r="O48" s="89"/>
      <c r="P48" s="1"/>
      <c r="Q48" s="1"/>
      <c r="R48" s="56"/>
      <c r="S48" s="56"/>
      <c r="T48" s="138"/>
    </row>
    <row r="49" spans="1:20" ht="12.75" customHeight="1">
      <c r="A49" s="17"/>
      <c r="B49" s="45"/>
      <c r="C49" s="45"/>
      <c r="D49" s="45"/>
      <c r="E49" s="45"/>
      <c r="F49" s="66" t="s">
        <v>116</v>
      </c>
      <c r="G49" s="92"/>
      <c r="H49" s="92"/>
      <c r="I49" s="27"/>
      <c r="J49" s="66"/>
      <c r="K49" s="46"/>
      <c r="L49" s="46"/>
      <c r="M49" s="46"/>
      <c r="N49" s="46"/>
      <c r="O49" s="46"/>
      <c r="P49" s="46"/>
      <c r="Q49" s="46"/>
      <c r="R49" s="123"/>
      <c r="S49" s="123"/>
      <c r="T49" s="133"/>
    </row>
    <row r="50" spans="1:20" ht="12.75" customHeight="1">
      <c r="A50" s="18" t="s">
        <v>118</v>
      </c>
      <c r="B50" s="46"/>
      <c r="C50" s="46"/>
      <c r="D50" s="46"/>
      <c r="E50" s="80"/>
      <c r="F50" s="66" t="s">
        <v>45</v>
      </c>
      <c r="G50" s="27"/>
      <c r="H50" s="101"/>
      <c r="I50" s="101"/>
      <c r="J50" s="109"/>
      <c r="K50" s="112"/>
      <c r="L50" s="100" t="s">
        <v>120</v>
      </c>
      <c r="M50" s="100"/>
      <c r="N50" s="100"/>
      <c r="O50" s="119"/>
      <c r="P50" s="46"/>
      <c r="Q50" s="46"/>
      <c r="R50" s="46"/>
      <c r="S50" s="46"/>
      <c r="T50" s="139"/>
    </row>
    <row r="51" spans="1:20" ht="26.25" customHeight="1">
      <c r="A51" s="19" t="s">
        <v>21</v>
      </c>
      <c r="B51" s="47"/>
      <c r="C51" s="47"/>
      <c r="D51" s="47"/>
      <c r="E51" s="81"/>
      <c r="F51" s="66"/>
      <c r="G51" s="92"/>
      <c r="H51" s="92"/>
      <c r="I51" s="92"/>
      <c r="J51" s="92"/>
      <c r="K51" s="92"/>
      <c r="L51" s="92"/>
      <c r="M51" s="92"/>
      <c r="N51" s="92"/>
      <c r="O51" s="92"/>
      <c r="P51" s="92"/>
      <c r="Q51" s="92"/>
      <c r="R51" s="47"/>
      <c r="S51" s="47"/>
      <c r="T51" s="141"/>
    </row>
    <row r="52" spans="1:20" ht="39" customHeight="1">
      <c r="A52" s="20" t="s">
        <v>121</v>
      </c>
      <c r="B52" s="48"/>
      <c r="C52" s="48"/>
      <c r="D52" s="48"/>
      <c r="E52" s="48"/>
      <c r="F52" s="90" t="s">
        <v>123</v>
      </c>
      <c r="G52" s="96"/>
      <c r="H52" s="96"/>
      <c r="I52" s="96"/>
      <c r="J52" s="96"/>
      <c r="K52" s="96"/>
      <c r="L52" s="96"/>
      <c r="M52" s="96"/>
      <c r="N52" s="96"/>
      <c r="O52" s="96"/>
      <c r="P52" s="96"/>
      <c r="Q52" s="96"/>
      <c r="R52" s="125"/>
      <c r="S52" s="125"/>
      <c r="T52" s="144"/>
    </row>
    <row r="53" spans="1:20" ht="12.75" customHeight="1">
      <c r="A53" s="21" t="s">
        <v>71</v>
      </c>
    </row>
    <row r="54" spans="1:20" ht="12.75" customHeight="1">
      <c r="A54" s="22" t="s">
        <v>125</v>
      </c>
      <c r="B54" s="49"/>
      <c r="C54" s="49"/>
      <c r="D54" s="49"/>
      <c r="E54" s="49"/>
      <c r="F54" s="49"/>
      <c r="G54" s="49"/>
      <c r="H54" s="49"/>
      <c r="I54" s="49"/>
      <c r="J54" s="49"/>
      <c r="K54" s="49"/>
      <c r="L54" s="49"/>
      <c r="M54" s="49"/>
      <c r="N54" s="49"/>
      <c r="O54" s="49"/>
      <c r="P54" s="49"/>
      <c r="Q54" s="49"/>
      <c r="R54" s="49"/>
      <c r="S54" s="49"/>
      <c r="T54" s="49"/>
    </row>
    <row r="55" spans="1:20" ht="12.75" customHeight="1">
      <c r="A55" s="22" t="s">
        <v>127</v>
      </c>
      <c r="B55" s="49"/>
      <c r="C55" s="49"/>
      <c r="D55" s="49"/>
      <c r="E55" s="49"/>
      <c r="F55" s="49"/>
      <c r="G55" s="49"/>
      <c r="H55" s="49"/>
      <c r="I55" s="49"/>
      <c r="J55" s="49"/>
      <c r="K55" s="49"/>
      <c r="L55" s="49"/>
      <c r="M55" s="49"/>
      <c r="N55" s="49"/>
      <c r="O55" s="49"/>
      <c r="P55" s="49"/>
      <c r="Q55" s="49"/>
      <c r="R55" s="49"/>
      <c r="S55" s="49"/>
      <c r="T55" s="49"/>
    </row>
    <row r="56" spans="1:20" ht="12.75" customHeight="1">
      <c r="A56" s="22" t="s">
        <v>129</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130</v>
      </c>
      <c r="B57" s="22"/>
      <c r="C57" s="22"/>
      <c r="D57" s="22"/>
      <c r="E57" s="22"/>
      <c r="F57" s="22"/>
      <c r="G57" s="22"/>
      <c r="H57" s="22"/>
      <c r="I57" s="22"/>
      <c r="J57" s="22"/>
      <c r="K57" s="22"/>
      <c r="L57" s="22"/>
      <c r="M57" s="22"/>
      <c r="N57" s="22"/>
      <c r="O57" s="22"/>
      <c r="P57" s="22"/>
      <c r="Q57" s="22"/>
      <c r="R57" s="3"/>
      <c r="S57" s="3"/>
      <c r="T57" s="3"/>
    </row>
    <row r="58" spans="1:20" ht="12.75" customHeight="1">
      <c r="A58" s="22" t="s">
        <v>132</v>
      </c>
      <c r="B58" s="49"/>
      <c r="C58" s="49"/>
      <c r="D58" s="49"/>
      <c r="E58" s="49"/>
      <c r="F58" s="49"/>
      <c r="G58" s="49"/>
      <c r="H58" s="49"/>
      <c r="I58" s="49"/>
      <c r="J58" s="49"/>
      <c r="K58" s="49"/>
      <c r="L58" s="49"/>
      <c r="M58" s="49"/>
      <c r="N58" s="49"/>
      <c r="O58" s="49"/>
      <c r="P58" s="49"/>
      <c r="Q58" s="49"/>
      <c r="R58" s="49"/>
      <c r="S58" s="49"/>
      <c r="T58" s="49"/>
    </row>
    <row r="59" spans="1:20" ht="12.75" customHeight="1">
      <c r="A59" s="22" t="s">
        <v>134</v>
      </c>
      <c r="B59" s="49"/>
      <c r="C59" s="49"/>
      <c r="D59" s="49"/>
      <c r="E59" s="49"/>
      <c r="F59" s="49"/>
      <c r="G59" s="49"/>
      <c r="H59" s="49"/>
      <c r="I59" s="49"/>
      <c r="J59" s="49"/>
      <c r="K59" s="49"/>
      <c r="L59" s="49"/>
      <c r="M59" s="49"/>
      <c r="N59" s="49"/>
      <c r="O59" s="49"/>
      <c r="P59" s="49"/>
      <c r="Q59" s="49"/>
      <c r="R59" s="49"/>
      <c r="S59" s="49"/>
      <c r="T59" s="49"/>
    </row>
    <row r="60" spans="1:20" ht="12.75" customHeight="1">
      <c r="A60" s="22" t="s">
        <v>135</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dimension ref="A1:AN66"/>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279</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160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c r="D11" s="210"/>
      <c r="E11" s="216"/>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c r="C12" s="167"/>
      <c r="D12" s="210"/>
      <c r="E12" s="216"/>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6.5" customHeight="1">
      <c r="A13" s="152">
        <v>3</v>
      </c>
      <c r="B13" s="206"/>
      <c r="C13" s="167"/>
      <c r="D13" s="210"/>
      <c r="E13" s="216"/>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c r="C14" s="167"/>
      <c r="D14" s="210"/>
      <c r="E14" s="216"/>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39"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39"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39"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39" ht="15" customHeight="1">
      <c r="A36" s="147" t="s">
        <v>170</v>
      </c>
      <c r="B36" s="159"/>
      <c r="C36" s="159"/>
      <c r="D36" s="159"/>
      <c r="E36" s="159"/>
      <c r="F36" s="178"/>
      <c r="G36" s="159"/>
      <c r="H36" s="179"/>
      <c r="I36" s="179"/>
      <c r="J36" s="179"/>
      <c r="K36" s="179"/>
      <c r="L36" s="179"/>
      <c r="M36" s="179"/>
      <c r="N36" s="179"/>
      <c r="O36" s="179"/>
      <c r="P36" s="179"/>
      <c r="Q36" s="179"/>
      <c r="R36" s="179">
        <v>6</v>
      </c>
      <c r="S36" s="179"/>
      <c r="T36" s="179"/>
      <c r="U36" s="179"/>
      <c r="V36" s="179"/>
      <c r="W36" s="179"/>
      <c r="X36" s="179">
        <v>7</v>
      </c>
      <c r="Y36" s="179"/>
      <c r="Z36" s="179"/>
      <c r="AA36" s="179"/>
      <c r="AB36" s="179"/>
      <c r="AC36" s="179"/>
      <c r="AD36" s="179">
        <v>8</v>
      </c>
      <c r="AE36" s="179"/>
      <c r="AF36" s="179"/>
      <c r="AG36" s="187"/>
      <c r="AH36" s="187"/>
      <c r="AI36" s="187"/>
      <c r="AJ36" s="187">
        <v>9</v>
      </c>
      <c r="AK36" s="179"/>
      <c r="AL36" s="179"/>
      <c r="AM36" s="149"/>
    </row>
    <row r="37" spans="1:39" s="147" customFormat="1" ht="15" customHeight="1">
      <c r="A37" s="147" t="s">
        <v>53</v>
      </c>
      <c r="B37" s="160"/>
      <c r="C37" s="160"/>
      <c r="D37" s="160"/>
      <c r="E37" s="160"/>
      <c r="F37" s="160"/>
      <c r="G37" s="16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row>
    <row r="38" spans="1:39" s="147" customFormat="1" ht="15" customHeight="1">
      <c r="A38" s="147" t="s">
        <v>171</v>
      </c>
      <c r="B38" s="160"/>
      <c r="C38" s="160"/>
      <c r="D38" s="160"/>
      <c r="E38" s="160"/>
      <c r="F38" s="160"/>
      <c r="G38" s="16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row>
    <row r="39" spans="1:39" s="147" customFormat="1" ht="15" customHeight="1">
      <c r="A39" s="147" t="s">
        <v>42</v>
      </c>
      <c r="B39" s="160"/>
      <c r="C39" s="160"/>
      <c r="D39" s="160"/>
      <c r="E39" s="160"/>
      <c r="F39" s="160"/>
      <c r="G39" s="16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row>
    <row r="40" spans="1:39" s="147" customFormat="1" ht="15" customHeight="1">
      <c r="A40" s="147" t="s">
        <v>172</v>
      </c>
      <c r="B40" s="160"/>
      <c r="C40" s="160"/>
      <c r="D40" s="160"/>
      <c r="E40" s="160"/>
      <c r="F40" s="160"/>
      <c r="G40" s="16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row>
    <row r="41" spans="1:39" ht="15" customHeight="1">
      <c r="A41" s="147" t="s">
        <v>173</v>
      </c>
      <c r="B41" s="161"/>
      <c r="C41" s="147"/>
      <c r="D41" s="147"/>
      <c r="E41" s="147"/>
      <c r="F41" s="147"/>
      <c r="G41" s="147"/>
    </row>
    <row r="42" spans="1:39" ht="15" customHeight="1">
      <c r="A42" s="147" t="s">
        <v>174</v>
      </c>
      <c r="B42" s="161"/>
      <c r="C42" s="147"/>
      <c r="D42" s="147"/>
      <c r="E42" s="147"/>
      <c r="F42" s="147"/>
      <c r="G42" s="147"/>
    </row>
    <row r="43" spans="1:39" ht="15" customHeight="1">
      <c r="A43" s="147"/>
      <c r="B43" s="157" t="s">
        <v>175</v>
      </c>
      <c r="C43" s="157" t="s">
        <v>176</v>
      </c>
      <c r="D43" s="157"/>
      <c r="E43" s="157"/>
      <c r="F43" s="147"/>
      <c r="G43" s="147"/>
    </row>
    <row r="44" spans="1:39" ht="15" customHeight="1">
      <c r="A44" s="147"/>
      <c r="B44" s="162" t="s">
        <v>180</v>
      </c>
      <c r="C44" s="168" t="s">
        <v>181</v>
      </c>
      <c r="D44" s="168"/>
      <c r="E44" s="168"/>
      <c r="F44" s="147"/>
      <c r="G44" s="147"/>
    </row>
    <row r="45" spans="1:39" ht="15" customHeight="1">
      <c r="A45" s="147"/>
      <c r="B45" s="162" t="s">
        <v>182</v>
      </c>
      <c r="C45" s="168" t="s">
        <v>183</v>
      </c>
      <c r="D45" s="168"/>
      <c r="E45" s="168"/>
      <c r="F45" s="147"/>
      <c r="G45" s="147"/>
    </row>
    <row r="46" spans="1:39" ht="15" customHeight="1">
      <c r="A46" s="147"/>
      <c r="B46" s="162" t="s">
        <v>184</v>
      </c>
      <c r="C46" s="168" t="s">
        <v>185</v>
      </c>
      <c r="D46" s="168"/>
      <c r="E46" s="168"/>
      <c r="F46" s="147"/>
      <c r="G46" s="147"/>
    </row>
    <row r="47" spans="1:39" ht="15" customHeight="1">
      <c r="A47" s="147"/>
      <c r="B47" s="162" t="s">
        <v>187</v>
      </c>
      <c r="C47" s="168" t="s">
        <v>188</v>
      </c>
      <c r="D47" s="168"/>
      <c r="E47" s="168"/>
      <c r="F47" s="147"/>
      <c r="G47" s="147"/>
    </row>
    <row r="48" spans="1:39" ht="15" customHeight="1">
      <c r="A48" s="147"/>
      <c r="B48" s="147" t="s">
        <v>190</v>
      </c>
      <c r="C48" s="147"/>
      <c r="D48" s="147"/>
      <c r="E48" s="147"/>
      <c r="F48" s="147"/>
      <c r="G48" s="147"/>
    </row>
    <row r="49" spans="1:7" ht="15" customHeight="1">
      <c r="A49" s="147"/>
      <c r="B49" s="147" t="s">
        <v>30</v>
      </c>
      <c r="C49" s="147"/>
      <c r="D49" s="147"/>
      <c r="E49" s="147"/>
      <c r="F49" s="147"/>
      <c r="G49" s="147"/>
    </row>
    <row r="50" spans="1:7" ht="15" customHeight="1">
      <c r="A50" s="147"/>
      <c r="B50" s="147" t="s">
        <v>191</v>
      </c>
      <c r="C50" s="147"/>
      <c r="D50" s="147"/>
      <c r="E50" s="147"/>
      <c r="F50" s="147"/>
      <c r="G50" s="147"/>
    </row>
    <row r="51" spans="1:7" ht="15" customHeight="1">
      <c r="A51" s="147" t="s">
        <v>192</v>
      </c>
      <c r="B51" s="161"/>
      <c r="C51" s="147"/>
      <c r="D51" s="147"/>
      <c r="E51" s="147"/>
      <c r="F51" s="147"/>
      <c r="G51" s="147"/>
    </row>
    <row r="52" spans="1:7" ht="15" customHeight="1">
      <c r="A52" s="147" t="s">
        <v>2</v>
      </c>
      <c r="B52" s="161"/>
      <c r="C52" s="147"/>
      <c r="D52" s="147"/>
      <c r="E52" s="147"/>
      <c r="F52" s="147"/>
      <c r="G52" s="147"/>
    </row>
    <row r="53" spans="1:7" ht="15" customHeight="1">
      <c r="A53" s="147" t="s">
        <v>193</v>
      </c>
      <c r="B53" s="161"/>
      <c r="C53" s="147"/>
      <c r="D53" s="147"/>
      <c r="E53" s="147"/>
      <c r="F53" s="147"/>
      <c r="G53" s="147"/>
    </row>
    <row r="54" spans="1:7" ht="15" customHeight="1">
      <c r="A54" s="147" t="s">
        <v>194</v>
      </c>
      <c r="B54" s="161"/>
      <c r="C54" s="147"/>
      <c r="D54" s="147"/>
      <c r="E54" s="147"/>
      <c r="F54" s="147"/>
      <c r="G54" s="147"/>
    </row>
    <row r="55" spans="1:7" ht="15" customHeight="1">
      <c r="A55" s="147" t="s">
        <v>195</v>
      </c>
      <c r="B55" s="161"/>
      <c r="C55" s="147"/>
      <c r="D55" s="147"/>
      <c r="E55" s="147"/>
      <c r="F55" s="147"/>
      <c r="G55" s="147"/>
    </row>
    <row r="56" spans="1:7" ht="15" customHeight="1">
      <c r="A56" s="147" t="s">
        <v>196</v>
      </c>
      <c r="B56" s="161"/>
      <c r="C56" s="147"/>
      <c r="D56" s="147"/>
      <c r="E56" s="147"/>
      <c r="F56" s="147"/>
      <c r="G56" s="147"/>
    </row>
    <row r="57" spans="1:7" ht="15" customHeight="1">
      <c r="A57" s="147"/>
      <c r="B57" s="147" t="s">
        <v>99</v>
      </c>
      <c r="C57" s="147"/>
      <c r="D57" s="147"/>
      <c r="E57" s="147"/>
      <c r="F57" s="147"/>
      <c r="G57" s="147"/>
    </row>
    <row r="58" spans="1:7" ht="15" customHeight="1">
      <c r="A58" s="147"/>
      <c r="B58" s="147" t="s">
        <v>197</v>
      </c>
      <c r="C58" s="147"/>
      <c r="D58" s="147"/>
      <c r="E58" s="147"/>
      <c r="F58" s="147"/>
      <c r="G58" s="147"/>
    </row>
    <row r="59" spans="1:7" ht="15" customHeight="1">
      <c r="A59" s="147" t="s">
        <v>133</v>
      </c>
      <c r="B59" s="161"/>
      <c r="C59" s="147"/>
      <c r="D59" s="147"/>
      <c r="E59" s="147"/>
      <c r="F59" s="147"/>
      <c r="G59" s="147"/>
    </row>
    <row r="60" spans="1:7" ht="15" customHeight="1">
      <c r="A60" s="147" t="s">
        <v>199</v>
      </c>
      <c r="B60" s="161"/>
      <c r="C60" s="147"/>
      <c r="D60" s="147"/>
      <c r="E60" s="147"/>
      <c r="F60" s="147"/>
      <c r="G60" s="147"/>
    </row>
    <row r="61" spans="1:7" ht="15" customHeight="1">
      <c r="A61" s="147" t="s">
        <v>200</v>
      </c>
      <c r="B61" s="161"/>
      <c r="C61" s="147"/>
      <c r="D61" s="147"/>
      <c r="E61" s="147"/>
      <c r="F61" s="147"/>
      <c r="G61" s="147"/>
    </row>
    <row r="62" spans="1:7" ht="15" customHeight="1">
      <c r="A62" s="147" t="s">
        <v>201</v>
      </c>
      <c r="B62" s="161"/>
      <c r="C62" s="147"/>
      <c r="D62" s="147"/>
      <c r="E62" s="147"/>
      <c r="F62" s="147"/>
      <c r="G62" s="147"/>
    </row>
    <row r="63" spans="1:7" ht="15" customHeight="1">
      <c r="A63" s="147" t="s">
        <v>203</v>
      </c>
      <c r="B63" s="161"/>
      <c r="C63" s="147"/>
      <c r="D63" s="147"/>
      <c r="E63" s="147"/>
      <c r="F63" s="147"/>
      <c r="G63" s="147"/>
    </row>
    <row r="64" spans="1:7" ht="15" customHeight="1">
      <c r="A64" s="147" t="s">
        <v>60</v>
      </c>
      <c r="B64" s="161"/>
      <c r="C64" s="147"/>
      <c r="D64" s="147"/>
      <c r="E64" s="147"/>
      <c r="F64" s="147"/>
      <c r="G64" s="147"/>
    </row>
    <row r="65" spans="1:7" ht="15" customHeight="1">
      <c r="A65" s="147" t="s">
        <v>205</v>
      </c>
      <c r="B65" s="161"/>
      <c r="C65" s="147"/>
      <c r="D65" s="147"/>
      <c r="E65" s="147"/>
      <c r="F65" s="147"/>
      <c r="G65" s="147"/>
    </row>
    <row r="66" spans="1:7" ht="15" customHeight="1">
      <c r="A66" s="147" t="s">
        <v>206</v>
      </c>
      <c r="B66" s="161"/>
      <c r="C66" s="147"/>
      <c r="D66" s="147"/>
      <c r="E66" s="147"/>
      <c r="F66" s="147"/>
      <c r="G66" s="147"/>
    </row>
  </sheetData>
  <mergeCells count="52">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3:E43"/>
    <mergeCell ref="C44:E44"/>
    <mergeCell ref="C45:E45"/>
    <mergeCell ref="C46:E46"/>
    <mergeCell ref="C47:E47"/>
    <mergeCell ref="A7:A10"/>
    <mergeCell ref="B7:B8"/>
    <mergeCell ref="C7:C10"/>
    <mergeCell ref="D7:D10"/>
    <mergeCell ref="E7:E10"/>
    <mergeCell ref="AK7:AK10"/>
    <mergeCell ref="AL7:AL10"/>
    <mergeCell ref="AM7:AN10"/>
    <mergeCell ref="B9:B10"/>
    <mergeCell ref="AM31:AN32"/>
  </mergeCells>
  <phoneticPr fontId="4"/>
  <dataValidations count="5">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2:B30">
      <formula1>INDIRECT($AK$1)</formula1>
    </dataValidation>
    <dataValidation allowBlank="1" showDropDown="0" showInputMessage="1" showErrorMessage="0" sqref="B1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dimension ref="A1:AN66"/>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280</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160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c r="D11" s="210"/>
      <c r="E11" s="216"/>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c r="C12" s="167"/>
      <c r="D12" s="210"/>
      <c r="E12" s="216"/>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6.5" customHeight="1">
      <c r="A13" s="152">
        <v>3</v>
      </c>
      <c r="B13" s="206"/>
      <c r="C13" s="167"/>
      <c r="D13" s="210"/>
      <c r="E13" s="216"/>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c r="C14" s="167"/>
      <c r="D14" s="210"/>
      <c r="E14" s="216"/>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39"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39"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39"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39" ht="15" customHeight="1">
      <c r="A36" s="147" t="s">
        <v>170</v>
      </c>
      <c r="B36" s="159"/>
      <c r="C36" s="159"/>
      <c r="D36" s="159"/>
      <c r="E36" s="159"/>
      <c r="F36" s="178"/>
      <c r="G36" s="159"/>
      <c r="H36" s="179"/>
      <c r="I36" s="179"/>
      <c r="J36" s="179"/>
      <c r="K36" s="179"/>
      <c r="L36" s="179"/>
      <c r="M36" s="179"/>
      <c r="N36" s="179"/>
      <c r="O36" s="179"/>
      <c r="P36" s="179"/>
      <c r="Q36" s="179"/>
      <c r="R36" s="179">
        <v>6</v>
      </c>
      <c r="S36" s="179"/>
      <c r="T36" s="179"/>
      <c r="U36" s="179"/>
      <c r="V36" s="179"/>
      <c r="W36" s="179"/>
      <c r="X36" s="179">
        <v>7</v>
      </c>
      <c r="Y36" s="179"/>
      <c r="Z36" s="179"/>
      <c r="AA36" s="179"/>
      <c r="AB36" s="179"/>
      <c r="AC36" s="179"/>
      <c r="AD36" s="179">
        <v>8</v>
      </c>
      <c r="AE36" s="179"/>
      <c r="AF36" s="179"/>
      <c r="AG36" s="187"/>
      <c r="AH36" s="187"/>
      <c r="AI36" s="187"/>
      <c r="AJ36" s="187">
        <v>9</v>
      </c>
      <c r="AK36" s="179"/>
      <c r="AL36" s="179"/>
      <c r="AM36" s="149"/>
    </row>
    <row r="37" spans="1:39" s="147" customFormat="1" ht="15" customHeight="1">
      <c r="A37" s="147" t="s">
        <v>53</v>
      </c>
      <c r="B37" s="160"/>
      <c r="C37" s="160"/>
      <c r="D37" s="160"/>
      <c r="E37" s="160"/>
      <c r="F37" s="160"/>
      <c r="G37" s="16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row>
    <row r="38" spans="1:39" s="147" customFormat="1" ht="15" customHeight="1">
      <c r="A38" s="147" t="s">
        <v>171</v>
      </c>
      <c r="B38" s="160"/>
      <c r="C38" s="160"/>
      <c r="D38" s="160"/>
      <c r="E38" s="160"/>
      <c r="F38" s="160"/>
      <c r="G38" s="16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row>
    <row r="39" spans="1:39" s="147" customFormat="1" ht="15" customHeight="1">
      <c r="A39" s="147" t="s">
        <v>42</v>
      </c>
      <c r="B39" s="160"/>
      <c r="C39" s="160"/>
      <c r="D39" s="160"/>
      <c r="E39" s="160"/>
      <c r="F39" s="160"/>
      <c r="G39" s="16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row>
    <row r="40" spans="1:39" s="147" customFormat="1" ht="15" customHeight="1">
      <c r="A40" s="147" t="s">
        <v>172</v>
      </c>
      <c r="B40" s="160"/>
      <c r="C40" s="160"/>
      <c r="D40" s="160"/>
      <c r="E40" s="160"/>
      <c r="F40" s="160"/>
      <c r="G40" s="16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row>
    <row r="41" spans="1:39" ht="15" customHeight="1">
      <c r="A41" s="147" t="s">
        <v>173</v>
      </c>
      <c r="B41" s="161"/>
      <c r="C41" s="147"/>
      <c r="D41" s="147"/>
      <c r="E41" s="147"/>
      <c r="F41" s="147"/>
      <c r="G41" s="147"/>
    </row>
    <row r="42" spans="1:39" ht="15" customHeight="1">
      <c r="A42" s="147" t="s">
        <v>174</v>
      </c>
      <c r="B42" s="161"/>
      <c r="C42" s="147"/>
      <c r="D42" s="147"/>
      <c r="E42" s="147"/>
      <c r="F42" s="147"/>
      <c r="G42" s="147"/>
    </row>
    <row r="43" spans="1:39" ht="15" customHeight="1">
      <c r="A43" s="147"/>
      <c r="B43" s="157" t="s">
        <v>175</v>
      </c>
      <c r="C43" s="157" t="s">
        <v>176</v>
      </c>
      <c r="D43" s="157"/>
      <c r="E43" s="157"/>
      <c r="F43" s="147"/>
      <c r="G43" s="147"/>
    </row>
    <row r="44" spans="1:39" ht="15" customHeight="1">
      <c r="A44" s="147"/>
      <c r="B44" s="162" t="s">
        <v>180</v>
      </c>
      <c r="C44" s="168" t="s">
        <v>181</v>
      </c>
      <c r="D44" s="168"/>
      <c r="E44" s="168"/>
      <c r="F44" s="147"/>
      <c r="G44" s="147"/>
    </row>
    <row r="45" spans="1:39" ht="15" customHeight="1">
      <c r="A45" s="147"/>
      <c r="B45" s="162" t="s">
        <v>182</v>
      </c>
      <c r="C45" s="168" t="s">
        <v>183</v>
      </c>
      <c r="D45" s="168"/>
      <c r="E45" s="168"/>
      <c r="F45" s="147"/>
      <c r="G45" s="147"/>
    </row>
    <row r="46" spans="1:39" ht="15" customHeight="1">
      <c r="A46" s="147"/>
      <c r="B46" s="162" t="s">
        <v>184</v>
      </c>
      <c r="C46" s="168" t="s">
        <v>185</v>
      </c>
      <c r="D46" s="168"/>
      <c r="E46" s="168"/>
      <c r="F46" s="147"/>
      <c r="G46" s="147"/>
    </row>
    <row r="47" spans="1:39" ht="15" customHeight="1">
      <c r="A47" s="147"/>
      <c r="B47" s="162" t="s">
        <v>187</v>
      </c>
      <c r="C47" s="168" t="s">
        <v>188</v>
      </c>
      <c r="D47" s="168"/>
      <c r="E47" s="168"/>
      <c r="F47" s="147"/>
      <c r="G47" s="147"/>
    </row>
    <row r="48" spans="1:39" ht="15" customHeight="1">
      <c r="A48" s="147"/>
      <c r="B48" s="147" t="s">
        <v>190</v>
      </c>
      <c r="C48" s="147"/>
      <c r="D48" s="147"/>
      <c r="E48" s="147"/>
      <c r="F48" s="147"/>
      <c r="G48" s="147"/>
    </row>
    <row r="49" spans="1:7" ht="15" customHeight="1">
      <c r="A49" s="147"/>
      <c r="B49" s="147" t="s">
        <v>30</v>
      </c>
      <c r="C49" s="147"/>
      <c r="D49" s="147"/>
      <c r="E49" s="147"/>
      <c r="F49" s="147"/>
      <c r="G49" s="147"/>
    </row>
    <row r="50" spans="1:7" ht="15" customHeight="1">
      <c r="A50" s="147"/>
      <c r="B50" s="147" t="s">
        <v>191</v>
      </c>
      <c r="C50" s="147"/>
      <c r="D50" s="147"/>
      <c r="E50" s="147"/>
      <c r="F50" s="147"/>
      <c r="G50" s="147"/>
    </row>
    <row r="51" spans="1:7" ht="15" customHeight="1">
      <c r="A51" s="147" t="s">
        <v>192</v>
      </c>
      <c r="B51" s="161"/>
      <c r="C51" s="147"/>
      <c r="D51" s="147"/>
      <c r="E51" s="147"/>
      <c r="F51" s="147"/>
      <c r="G51" s="147"/>
    </row>
    <row r="52" spans="1:7" ht="15" customHeight="1">
      <c r="A52" s="147" t="s">
        <v>2</v>
      </c>
      <c r="B52" s="161"/>
      <c r="C52" s="147"/>
      <c r="D52" s="147"/>
      <c r="E52" s="147"/>
      <c r="F52" s="147"/>
      <c r="G52" s="147"/>
    </row>
    <row r="53" spans="1:7" ht="15" customHeight="1">
      <c r="A53" s="147" t="s">
        <v>193</v>
      </c>
      <c r="B53" s="161"/>
      <c r="C53" s="147"/>
      <c r="D53" s="147"/>
      <c r="E53" s="147"/>
      <c r="F53" s="147"/>
      <c r="G53" s="147"/>
    </row>
    <row r="54" spans="1:7" ht="15" customHeight="1">
      <c r="A54" s="147" t="s">
        <v>194</v>
      </c>
      <c r="B54" s="161"/>
      <c r="C54" s="147"/>
      <c r="D54" s="147"/>
      <c r="E54" s="147"/>
      <c r="F54" s="147"/>
      <c r="G54" s="147"/>
    </row>
    <row r="55" spans="1:7" ht="15" customHeight="1">
      <c r="A55" s="147" t="s">
        <v>195</v>
      </c>
      <c r="B55" s="161"/>
      <c r="C55" s="147"/>
      <c r="D55" s="147"/>
      <c r="E55" s="147"/>
      <c r="F55" s="147"/>
      <c r="G55" s="147"/>
    </row>
    <row r="56" spans="1:7" ht="15" customHeight="1">
      <c r="A56" s="147" t="s">
        <v>196</v>
      </c>
      <c r="B56" s="161"/>
      <c r="C56" s="147"/>
      <c r="D56" s="147"/>
      <c r="E56" s="147"/>
      <c r="F56" s="147"/>
      <c r="G56" s="147"/>
    </row>
    <row r="57" spans="1:7" ht="15" customHeight="1">
      <c r="A57" s="147"/>
      <c r="B57" s="147" t="s">
        <v>99</v>
      </c>
      <c r="C57" s="147"/>
      <c r="D57" s="147"/>
      <c r="E57" s="147"/>
      <c r="F57" s="147"/>
      <c r="G57" s="147"/>
    </row>
    <row r="58" spans="1:7" ht="15" customHeight="1">
      <c r="A58" s="147"/>
      <c r="B58" s="147" t="s">
        <v>197</v>
      </c>
      <c r="C58" s="147"/>
      <c r="D58" s="147"/>
      <c r="E58" s="147"/>
      <c r="F58" s="147"/>
      <c r="G58" s="147"/>
    </row>
    <row r="59" spans="1:7" ht="15" customHeight="1">
      <c r="A59" s="147" t="s">
        <v>133</v>
      </c>
      <c r="B59" s="161"/>
      <c r="C59" s="147"/>
      <c r="D59" s="147"/>
      <c r="E59" s="147"/>
      <c r="F59" s="147"/>
      <c r="G59" s="147"/>
    </row>
    <row r="60" spans="1:7" ht="15" customHeight="1">
      <c r="A60" s="147" t="s">
        <v>199</v>
      </c>
      <c r="B60" s="161"/>
      <c r="C60" s="147"/>
      <c r="D60" s="147"/>
      <c r="E60" s="147"/>
      <c r="F60" s="147"/>
      <c r="G60" s="147"/>
    </row>
    <row r="61" spans="1:7" ht="15" customHeight="1">
      <c r="A61" s="147" t="s">
        <v>200</v>
      </c>
      <c r="B61" s="161"/>
      <c r="C61" s="147"/>
      <c r="D61" s="147"/>
      <c r="E61" s="147"/>
      <c r="F61" s="147"/>
      <c r="G61" s="147"/>
    </row>
    <row r="62" spans="1:7" ht="15" customHeight="1">
      <c r="A62" s="147" t="s">
        <v>201</v>
      </c>
      <c r="B62" s="161"/>
      <c r="C62" s="147"/>
      <c r="D62" s="147"/>
      <c r="E62" s="147"/>
      <c r="F62" s="147"/>
      <c r="G62" s="147"/>
    </row>
    <row r="63" spans="1:7" ht="15" customHeight="1">
      <c r="A63" s="147" t="s">
        <v>203</v>
      </c>
      <c r="B63" s="161"/>
      <c r="C63" s="147"/>
      <c r="D63" s="147"/>
      <c r="E63" s="147"/>
      <c r="F63" s="147"/>
      <c r="G63" s="147"/>
    </row>
    <row r="64" spans="1:7" ht="15" customHeight="1">
      <c r="A64" s="147" t="s">
        <v>60</v>
      </c>
      <c r="B64" s="161"/>
      <c r="C64" s="147"/>
      <c r="D64" s="147"/>
      <c r="E64" s="147"/>
      <c r="F64" s="147"/>
      <c r="G64" s="147"/>
    </row>
    <row r="65" spans="1:7" ht="15" customHeight="1">
      <c r="A65" s="147" t="s">
        <v>205</v>
      </c>
      <c r="B65" s="161"/>
      <c r="C65" s="147"/>
      <c r="D65" s="147"/>
      <c r="E65" s="147"/>
      <c r="F65" s="147"/>
      <c r="G65" s="147"/>
    </row>
    <row r="66" spans="1:7" ht="15" customHeight="1">
      <c r="A66" s="147" t="s">
        <v>206</v>
      </c>
      <c r="B66" s="161"/>
      <c r="C66" s="147"/>
      <c r="D66" s="147"/>
      <c r="E66" s="147"/>
      <c r="F66" s="147"/>
      <c r="G66" s="147"/>
    </row>
  </sheetData>
  <mergeCells count="52">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3:E43"/>
    <mergeCell ref="C44:E44"/>
    <mergeCell ref="C45:E45"/>
    <mergeCell ref="C46:E46"/>
    <mergeCell ref="C47:E47"/>
    <mergeCell ref="A7:A10"/>
    <mergeCell ref="B7:B8"/>
    <mergeCell ref="C7:C10"/>
    <mergeCell ref="D7:D10"/>
    <mergeCell ref="E7:E10"/>
    <mergeCell ref="AK7:AK10"/>
    <mergeCell ref="AL7:AL10"/>
    <mergeCell ref="AM7:AN10"/>
    <mergeCell ref="B9:B10"/>
    <mergeCell ref="AM31:AN32"/>
  </mergeCells>
  <phoneticPr fontId="4"/>
  <dataValidations count="5">
    <dataValidation allowBlank="1" showDropDown="0" showInputMessage="1" showErrorMessage="0" sqref="B11"/>
    <dataValidation type="list" allowBlank="1" showDropDown="0" showInputMessage="1" showErrorMessage="0" sqref="B12:B30">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1:C3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dimension ref="A1:AN66"/>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282</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160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c r="D11" s="210"/>
      <c r="E11" s="216"/>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c r="C12" s="167"/>
      <c r="D12" s="210"/>
      <c r="E12" s="216"/>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6.5" customHeight="1">
      <c r="A13" s="152">
        <v>3</v>
      </c>
      <c r="B13" s="206"/>
      <c r="C13" s="167"/>
      <c r="D13" s="210"/>
      <c r="E13" s="216"/>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c r="C14" s="167"/>
      <c r="D14" s="210"/>
      <c r="E14" s="216"/>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39"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39"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39"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39" ht="15" customHeight="1">
      <c r="A36" s="147" t="s">
        <v>170</v>
      </c>
      <c r="B36" s="159"/>
      <c r="C36" s="159"/>
      <c r="D36" s="159"/>
      <c r="E36" s="159"/>
      <c r="F36" s="178"/>
      <c r="G36" s="159"/>
      <c r="H36" s="179"/>
      <c r="I36" s="179"/>
      <c r="J36" s="179"/>
      <c r="K36" s="179"/>
      <c r="L36" s="179"/>
      <c r="M36" s="179"/>
      <c r="N36" s="179"/>
      <c r="O36" s="179"/>
      <c r="P36" s="179"/>
      <c r="Q36" s="179"/>
      <c r="R36" s="179">
        <v>6</v>
      </c>
      <c r="S36" s="179"/>
      <c r="T36" s="179"/>
      <c r="U36" s="179"/>
      <c r="V36" s="179"/>
      <c r="W36" s="179"/>
      <c r="X36" s="179">
        <v>7</v>
      </c>
      <c r="Y36" s="179"/>
      <c r="Z36" s="179"/>
      <c r="AA36" s="179"/>
      <c r="AB36" s="179"/>
      <c r="AC36" s="179"/>
      <c r="AD36" s="179">
        <v>8</v>
      </c>
      <c r="AE36" s="179"/>
      <c r="AF36" s="179"/>
      <c r="AG36" s="187"/>
      <c r="AH36" s="187"/>
      <c r="AI36" s="187"/>
      <c r="AJ36" s="187">
        <v>9</v>
      </c>
      <c r="AK36" s="179"/>
      <c r="AL36" s="179"/>
      <c r="AM36" s="149"/>
    </row>
    <row r="37" spans="1:39" s="147" customFormat="1" ht="15" customHeight="1">
      <c r="A37" s="147" t="s">
        <v>53</v>
      </c>
      <c r="B37" s="160"/>
      <c r="C37" s="160"/>
      <c r="D37" s="160"/>
      <c r="E37" s="160"/>
      <c r="F37" s="160"/>
      <c r="G37" s="16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row>
    <row r="38" spans="1:39" s="147" customFormat="1" ht="15" customHeight="1">
      <c r="A38" s="147" t="s">
        <v>171</v>
      </c>
      <c r="B38" s="160"/>
      <c r="C38" s="160"/>
      <c r="D38" s="160"/>
      <c r="E38" s="160"/>
      <c r="F38" s="160"/>
      <c r="G38" s="16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row>
    <row r="39" spans="1:39" s="147" customFormat="1" ht="15" customHeight="1">
      <c r="A39" s="147" t="s">
        <v>42</v>
      </c>
      <c r="B39" s="160"/>
      <c r="C39" s="160"/>
      <c r="D39" s="160"/>
      <c r="E39" s="160"/>
      <c r="F39" s="160"/>
      <c r="G39" s="16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row>
    <row r="40" spans="1:39" s="147" customFormat="1" ht="15" customHeight="1">
      <c r="A40" s="147" t="s">
        <v>172</v>
      </c>
      <c r="B40" s="160"/>
      <c r="C40" s="160"/>
      <c r="D40" s="160"/>
      <c r="E40" s="160"/>
      <c r="F40" s="160"/>
      <c r="G40" s="16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row>
    <row r="41" spans="1:39" ht="15" customHeight="1">
      <c r="A41" s="147" t="s">
        <v>173</v>
      </c>
      <c r="B41" s="161"/>
      <c r="C41" s="147"/>
      <c r="D41" s="147"/>
      <c r="E41" s="147"/>
      <c r="F41" s="147"/>
      <c r="G41" s="147"/>
    </row>
    <row r="42" spans="1:39" ht="15" customHeight="1">
      <c r="A42" s="147" t="s">
        <v>174</v>
      </c>
      <c r="B42" s="161"/>
      <c r="C42" s="147"/>
      <c r="D42" s="147"/>
      <c r="E42" s="147"/>
      <c r="F42" s="147"/>
      <c r="G42" s="147"/>
    </row>
    <row r="43" spans="1:39" ht="15" customHeight="1">
      <c r="A43" s="147"/>
      <c r="B43" s="157" t="s">
        <v>175</v>
      </c>
      <c r="C43" s="157" t="s">
        <v>176</v>
      </c>
      <c r="D43" s="157"/>
      <c r="E43" s="157"/>
      <c r="F43" s="147"/>
      <c r="G43" s="147"/>
    </row>
    <row r="44" spans="1:39" ht="15" customHeight="1">
      <c r="A44" s="147"/>
      <c r="B44" s="162" t="s">
        <v>180</v>
      </c>
      <c r="C44" s="168" t="s">
        <v>181</v>
      </c>
      <c r="D44" s="168"/>
      <c r="E44" s="168"/>
      <c r="F44" s="147"/>
      <c r="G44" s="147"/>
    </row>
    <row r="45" spans="1:39" ht="15" customHeight="1">
      <c r="A45" s="147"/>
      <c r="B45" s="162" t="s">
        <v>182</v>
      </c>
      <c r="C45" s="168" t="s">
        <v>183</v>
      </c>
      <c r="D45" s="168"/>
      <c r="E45" s="168"/>
      <c r="F45" s="147"/>
      <c r="G45" s="147"/>
    </row>
    <row r="46" spans="1:39" ht="15" customHeight="1">
      <c r="A46" s="147"/>
      <c r="B46" s="162" t="s">
        <v>184</v>
      </c>
      <c r="C46" s="168" t="s">
        <v>185</v>
      </c>
      <c r="D46" s="168"/>
      <c r="E46" s="168"/>
      <c r="F46" s="147"/>
      <c r="G46" s="147"/>
    </row>
    <row r="47" spans="1:39" ht="15" customHeight="1">
      <c r="A47" s="147"/>
      <c r="B47" s="162" t="s">
        <v>187</v>
      </c>
      <c r="C47" s="168" t="s">
        <v>188</v>
      </c>
      <c r="D47" s="168"/>
      <c r="E47" s="168"/>
      <c r="F47" s="147"/>
      <c r="G47" s="147"/>
    </row>
    <row r="48" spans="1:39" ht="15" customHeight="1">
      <c r="A48" s="147"/>
      <c r="B48" s="147" t="s">
        <v>190</v>
      </c>
      <c r="C48" s="147"/>
      <c r="D48" s="147"/>
      <c r="E48" s="147"/>
      <c r="F48" s="147"/>
      <c r="G48" s="147"/>
    </row>
    <row r="49" spans="1:7" ht="15" customHeight="1">
      <c r="A49" s="147"/>
      <c r="B49" s="147" t="s">
        <v>30</v>
      </c>
      <c r="C49" s="147"/>
      <c r="D49" s="147"/>
      <c r="E49" s="147"/>
      <c r="F49" s="147"/>
      <c r="G49" s="147"/>
    </row>
    <row r="50" spans="1:7" ht="15" customHeight="1">
      <c r="A50" s="147"/>
      <c r="B50" s="147" t="s">
        <v>191</v>
      </c>
      <c r="C50" s="147"/>
      <c r="D50" s="147"/>
      <c r="E50" s="147"/>
      <c r="F50" s="147"/>
      <c r="G50" s="147"/>
    </row>
    <row r="51" spans="1:7" ht="15" customHeight="1">
      <c r="A51" s="147" t="s">
        <v>192</v>
      </c>
      <c r="B51" s="161"/>
      <c r="C51" s="147"/>
      <c r="D51" s="147"/>
      <c r="E51" s="147"/>
      <c r="F51" s="147"/>
      <c r="G51" s="147"/>
    </row>
    <row r="52" spans="1:7" ht="15" customHeight="1">
      <c r="A52" s="147" t="s">
        <v>2</v>
      </c>
      <c r="B52" s="161"/>
      <c r="C52" s="147"/>
      <c r="D52" s="147"/>
      <c r="E52" s="147"/>
      <c r="F52" s="147"/>
      <c r="G52" s="147"/>
    </row>
    <row r="53" spans="1:7" ht="15" customHeight="1">
      <c r="A53" s="147" t="s">
        <v>193</v>
      </c>
      <c r="B53" s="161"/>
      <c r="C53" s="147"/>
      <c r="D53" s="147"/>
      <c r="E53" s="147"/>
      <c r="F53" s="147"/>
      <c r="G53" s="147"/>
    </row>
    <row r="54" spans="1:7" ht="15" customHeight="1">
      <c r="A54" s="147" t="s">
        <v>194</v>
      </c>
      <c r="B54" s="161"/>
      <c r="C54" s="147"/>
      <c r="D54" s="147"/>
      <c r="E54" s="147"/>
      <c r="F54" s="147"/>
      <c r="G54" s="147"/>
    </row>
    <row r="55" spans="1:7" ht="15" customHeight="1">
      <c r="A55" s="147" t="s">
        <v>195</v>
      </c>
      <c r="B55" s="161"/>
      <c r="C55" s="147"/>
      <c r="D55" s="147"/>
      <c r="E55" s="147"/>
      <c r="F55" s="147"/>
      <c r="G55" s="147"/>
    </row>
    <row r="56" spans="1:7" ht="15" customHeight="1">
      <c r="A56" s="147" t="s">
        <v>196</v>
      </c>
      <c r="B56" s="161"/>
      <c r="C56" s="147"/>
      <c r="D56" s="147"/>
      <c r="E56" s="147"/>
      <c r="F56" s="147"/>
      <c r="G56" s="147"/>
    </row>
    <row r="57" spans="1:7" ht="15" customHeight="1">
      <c r="A57" s="147"/>
      <c r="B57" s="147" t="s">
        <v>99</v>
      </c>
      <c r="C57" s="147"/>
      <c r="D57" s="147"/>
      <c r="E57" s="147"/>
      <c r="F57" s="147"/>
      <c r="G57" s="147"/>
    </row>
    <row r="58" spans="1:7" ht="15" customHeight="1">
      <c r="A58" s="147"/>
      <c r="B58" s="147" t="s">
        <v>197</v>
      </c>
      <c r="C58" s="147"/>
      <c r="D58" s="147"/>
      <c r="E58" s="147"/>
      <c r="F58" s="147"/>
      <c r="G58" s="147"/>
    </row>
    <row r="59" spans="1:7" ht="15" customHeight="1">
      <c r="A59" s="147" t="s">
        <v>133</v>
      </c>
      <c r="B59" s="161"/>
      <c r="C59" s="147"/>
      <c r="D59" s="147"/>
      <c r="E59" s="147"/>
      <c r="F59" s="147"/>
      <c r="G59" s="147"/>
    </row>
    <row r="60" spans="1:7" ht="15" customHeight="1">
      <c r="A60" s="147" t="s">
        <v>199</v>
      </c>
      <c r="B60" s="161"/>
      <c r="C60" s="147"/>
      <c r="D60" s="147"/>
      <c r="E60" s="147"/>
      <c r="F60" s="147"/>
      <c r="G60" s="147"/>
    </row>
    <row r="61" spans="1:7" ht="15" customHeight="1">
      <c r="A61" s="147" t="s">
        <v>200</v>
      </c>
      <c r="B61" s="161"/>
      <c r="C61" s="147"/>
      <c r="D61" s="147"/>
      <c r="E61" s="147"/>
      <c r="F61" s="147"/>
      <c r="G61" s="147"/>
    </row>
    <row r="62" spans="1:7" ht="15" customHeight="1">
      <c r="A62" s="147" t="s">
        <v>201</v>
      </c>
      <c r="B62" s="161"/>
      <c r="C62" s="147"/>
      <c r="D62" s="147"/>
      <c r="E62" s="147"/>
      <c r="F62" s="147"/>
      <c r="G62" s="147"/>
    </row>
    <row r="63" spans="1:7" ht="15" customHeight="1">
      <c r="A63" s="147" t="s">
        <v>203</v>
      </c>
      <c r="B63" s="161"/>
      <c r="C63" s="147"/>
      <c r="D63" s="147"/>
      <c r="E63" s="147"/>
      <c r="F63" s="147"/>
      <c r="G63" s="147"/>
    </row>
    <row r="64" spans="1:7" ht="15" customHeight="1">
      <c r="A64" s="147" t="s">
        <v>60</v>
      </c>
      <c r="B64" s="161"/>
      <c r="C64" s="147"/>
      <c r="D64" s="147"/>
      <c r="E64" s="147"/>
      <c r="F64" s="147"/>
      <c r="G64" s="147"/>
    </row>
    <row r="65" spans="1:7" ht="15" customHeight="1">
      <c r="A65" s="147" t="s">
        <v>205</v>
      </c>
      <c r="B65" s="161"/>
      <c r="C65" s="147"/>
      <c r="D65" s="147"/>
      <c r="E65" s="147"/>
      <c r="F65" s="147"/>
      <c r="G65" s="147"/>
    </row>
    <row r="66" spans="1:7" ht="15" customHeight="1">
      <c r="A66" s="147" t="s">
        <v>206</v>
      </c>
      <c r="B66" s="161"/>
      <c r="C66" s="147"/>
      <c r="D66" s="147"/>
      <c r="E66" s="147"/>
      <c r="F66" s="147"/>
      <c r="G66" s="147"/>
    </row>
  </sheetData>
  <mergeCells count="52">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3:E43"/>
    <mergeCell ref="C44:E44"/>
    <mergeCell ref="C45:E45"/>
    <mergeCell ref="C46:E46"/>
    <mergeCell ref="C47:E47"/>
    <mergeCell ref="A7:A10"/>
    <mergeCell ref="B7:B8"/>
    <mergeCell ref="C7:C10"/>
    <mergeCell ref="D7:D10"/>
    <mergeCell ref="E7:E10"/>
    <mergeCell ref="AK7:AK10"/>
    <mergeCell ref="AL7:AL10"/>
    <mergeCell ref="AM7:AN10"/>
    <mergeCell ref="B9:B10"/>
    <mergeCell ref="AM31:AN32"/>
  </mergeCells>
  <phoneticPr fontId="4"/>
  <dataValidations count="5">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2:B30">
      <formula1>INDIRECT($AK$1)</formula1>
    </dataValidation>
    <dataValidation allowBlank="1" showDropDown="0" showInputMessage="1" showErrorMessage="0" sqref="B11"/>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4"/>
  <dimension ref="A1:AQ82"/>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1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283</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160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260</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264</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t="s">
        <v>204</v>
      </c>
      <c r="C15" s="167" t="s">
        <v>182</v>
      </c>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80" t="s">
        <v>155</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260">
        <v>4</v>
      </c>
      <c r="E37" s="260">
        <v>5</v>
      </c>
      <c r="F37" s="260">
        <v>6</v>
      </c>
      <c r="G37" s="260"/>
      <c r="H37" s="260"/>
      <c r="I37" s="260">
        <v>7</v>
      </c>
      <c r="J37" s="260"/>
      <c r="K37" s="260"/>
      <c r="L37" s="260">
        <v>8</v>
      </c>
      <c r="M37" s="260"/>
      <c r="N37" s="260"/>
      <c r="O37" s="260">
        <v>9</v>
      </c>
      <c r="P37" s="260"/>
      <c r="Q37" s="260"/>
      <c r="R37" s="260">
        <v>10</v>
      </c>
      <c r="S37" s="260"/>
      <c r="T37" s="260"/>
      <c r="U37" s="260">
        <v>11</v>
      </c>
      <c r="V37" s="260"/>
      <c r="W37" s="260"/>
      <c r="X37" s="260">
        <v>12</v>
      </c>
      <c r="Y37" s="260"/>
      <c r="Z37" s="260"/>
      <c r="AA37" s="260">
        <v>1</v>
      </c>
      <c r="AB37" s="260"/>
      <c r="AC37" s="260"/>
      <c r="AD37" s="260">
        <v>2</v>
      </c>
      <c r="AE37" s="260"/>
      <c r="AF37" s="260"/>
      <c r="AG37" s="260">
        <v>3</v>
      </c>
      <c r="AH37" s="260"/>
      <c r="AI37" s="260"/>
      <c r="AJ37" s="157" t="s">
        <v>265</v>
      </c>
      <c r="AK37" s="157"/>
      <c r="AL37" s="195" t="s">
        <v>266</v>
      </c>
      <c r="AM37" s="211"/>
      <c r="AN37" s="211"/>
      <c r="AO37" s="211"/>
      <c r="AP37" s="211"/>
      <c r="AQ37" s="211"/>
    </row>
    <row r="38" spans="1:43" ht="18" customHeight="1">
      <c r="A38" s="259" t="s">
        <v>267</v>
      </c>
      <c r="B38" s="259"/>
      <c r="C38" s="259"/>
      <c r="D38" s="175">
        <v>1400</v>
      </c>
      <c r="E38" s="175">
        <v>1310</v>
      </c>
      <c r="F38" s="175">
        <v>1400</v>
      </c>
      <c r="G38" s="175"/>
      <c r="H38" s="175"/>
      <c r="I38" s="175">
        <v>1470</v>
      </c>
      <c r="J38" s="175"/>
      <c r="K38" s="175"/>
      <c r="L38" s="175">
        <v>1470</v>
      </c>
      <c r="M38" s="175"/>
      <c r="N38" s="175"/>
      <c r="O38" s="175">
        <v>1330</v>
      </c>
      <c r="P38" s="175"/>
      <c r="Q38" s="175"/>
      <c r="R38" s="175">
        <v>1400</v>
      </c>
      <c r="S38" s="175"/>
      <c r="T38" s="175"/>
      <c r="U38" s="175">
        <v>1400</v>
      </c>
      <c r="V38" s="175"/>
      <c r="W38" s="175"/>
      <c r="X38" s="175">
        <v>1330</v>
      </c>
      <c r="Y38" s="175"/>
      <c r="Z38" s="175"/>
      <c r="AA38" s="175">
        <v>1330</v>
      </c>
      <c r="AB38" s="175"/>
      <c r="AC38" s="175"/>
      <c r="AD38" s="175">
        <v>1330</v>
      </c>
      <c r="AE38" s="175"/>
      <c r="AF38" s="175"/>
      <c r="AG38" s="175">
        <v>1400</v>
      </c>
      <c r="AH38" s="175"/>
      <c r="AI38" s="175"/>
      <c r="AJ38" s="168">
        <f>SUM(D38:AI38)</f>
        <v>16570</v>
      </c>
      <c r="AK38" s="168"/>
      <c r="AL38" s="264">
        <f>ROUNDUP(AJ38/AJ39,1)</f>
        <v>70</v>
      </c>
      <c r="AM38" s="211"/>
      <c r="AN38" s="211"/>
      <c r="AO38" s="211"/>
      <c r="AP38" s="211"/>
      <c r="AQ38" s="211"/>
    </row>
    <row r="39" spans="1:43" ht="18" customHeight="1">
      <c r="A39" s="259" t="s">
        <v>268</v>
      </c>
      <c r="B39" s="259"/>
      <c r="C39" s="259"/>
      <c r="D39" s="175">
        <v>20</v>
      </c>
      <c r="E39" s="175">
        <v>19</v>
      </c>
      <c r="F39" s="175">
        <v>20</v>
      </c>
      <c r="G39" s="175"/>
      <c r="H39" s="175"/>
      <c r="I39" s="175">
        <v>21</v>
      </c>
      <c r="J39" s="175"/>
      <c r="K39" s="175"/>
      <c r="L39" s="175">
        <v>21</v>
      </c>
      <c r="M39" s="175"/>
      <c r="N39" s="175"/>
      <c r="O39" s="175">
        <v>19</v>
      </c>
      <c r="P39" s="175"/>
      <c r="Q39" s="175"/>
      <c r="R39" s="175">
        <v>20</v>
      </c>
      <c r="S39" s="175"/>
      <c r="T39" s="175"/>
      <c r="U39" s="175">
        <v>20</v>
      </c>
      <c r="V39" s="175"/>
      <c r="W39" s="175"/>
      <c r="X39" s="175">
        <v>19</v>
      </c>
      <c r="Y39" s="175"/>
      <c r="Z39" s="175"/>
      <c r="AA39" s="175">
        <v>19</v>
      </c>
      <c r="AB39" s="175"/>
      <c r="AC39" s="175"/>
      <c r="AD39" s="175">
        <v>19</v>
      </c>
      <c r="AE39" s="175"/>
      <c r="AF39" s="175"/>
      <c r="AG39" s="175">
        <v>20</v>
      </c>
      <c r="AH39" s="175"/>
      <c r="AI39" s="175"/>
      <c r="AJ39" s="168">
        <f>+SUM(D39:AI39)</f>
        <v>237</v>
      </c>
      <c r="AK39" s="168"/>
      <c r="AL39" s="265"/>
      <c r="AM39" s="211"/>
      <c r="AN39" s="211"/>
      <c r="AO39" s="211"/>
      <c r="AP39" s="211"/>
      <c r="AQ39" s="211"/>
    </row>
    <row r="40" spans="1:43" ht="5.0999999999999996" customHeight="1">
      <c r="A40" s="160"/>
      <c r="B40" s="160"/>
      <c r="C40" s="160"/>
      <c r="D40" s="211"/>
      <c r="E40" s="211"/>
      <c r="F40" s="211"/>
      <c r="G40" s="211"/>
      <c r="H40" s="211"/>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222"/>
      <c r="AK40" s="147"/>
      <c r="AL40" s="155"/>
      <c r="AM40" s="155"/>
      <c r="AN40" s="149"/>
    </row>
    <row r="41" spans="1:43" ht="18" customHeight="1">
      <c r="A41" s="180" t="s">
        <v>221</v>
      </c>
      <c r="B41" s="147"/>
      <c r="D41" s="147"/>
      <c r="E41" s="147"/>
      <c r="F41" s="147"/>
      <c r="G41" s="147"/>
      <c r="H41" s="147"/>
      <c r="I41" s="211"/>
      <c r="J41" s="211"/>
      <c r="K41" s="211"/>
      <c r="L41" s="211"/>
      <c r="M41" s="211"/>
      <c r="N41" s="211"/>
      <c r="O41" s="147"/>
      <c r="P41" s="147"/>
      <c r="Q41" s="147"/>
      <c r="R41" s="147"/>
      <c r="S41" s="147"/>
      <c r="T41" s="147"/>
      <c r="U41" s="147"/>
      <c r="V41" s="147"/>
      <c r="W41" s="155"/>
      <c r="X41" s="147"/>
      <c r="Y41" s="147"/>
      <c r="Z41" s="147"/>
      <c r="AA41" s="147"/>
      <c r="AB41" s="147"/>
      <c r="AC41" s="147"/>
      <c r="AD41" s="147"/>
      <c r="AE41" s="147"/>
      <c r="AF41" s="147"/>
      <c r="AG41" s="147"/>
      <c r="AH41" s="147"/>
      <c r="AI41" s="147"/>
      <c r="AJ41" s="222"/>
      <c r="AK41" s="147"/>
      <c r="AL41" s="155"/>
      <c r="AM41" s="155"/>
      <c r="AN41" s="149"/>
    </row>
    <row r="42" spans="1:43" ht="45" customHeight="1">
      <c r="A42" s="157" t="s">
        <v>83</v>
      </c>
      <c r="B42" s="157"/>
      <c r="C42" s="157" t="s">
        <v>260</v>
      </c>
      <c r="D42" s="157"/>
      <c r="E42" s="195" t="s">
        <v>284</v>
      </c>
      <c r="F42" s="195"/>
      <c r="G42" s="195"/>
      <c r="H42" s="195"/>
      <c r="I42" s="211"/>
      <c r="J42" s="211"/>
      <c r="K42" s="211"/>
      <c r="L42" s="211"/>
      <c r="M42" s="211"/>
      <c r="N42" s="211"/>
      <c r="O42" s="211"/>
      <c r="P42" s="211"/>
      <c r="Q42" s="211"/>
      <c r="R42" s="211"/>
      <c r="S42" s="211"/>
      <c r="T42" s="211"/>
      <c r="U42" s="211"/>
      <c r="W42" s="155"/>
      <c r="X42" s="147"/>
      <c r="Y42" s="147"/>
      <c r="Z42" s="147"/>
      <c r="AA42" s="147"/>
      <c r="AB42" s="147"/>
      <c r="AC42" s="147"/>
      <c r="AD42" s="147"/>
      <c r="AE42" s="147"/>
      <c r="AF42" s="147"/>
      <c r="AG42" s="147"/>
      <c r="AH42" s="147"/>
      <c r="AI42" s="147"/>
      <c r="AJ42" s="222"/>
      <c r="AK42" s="147"/>
      <c r="AL42" s="155"/>
      <c r="AM42" s="155"/>
      <c r="AN42" s="149"/>
    </row>
    <row r="43" spans="1:43" ht="18" customHeight="1">
      <c r="A43" s="195" t="s">
        <v>57</v>
      </c>
      <c r="B43" s="195"/>
      <c r="C43" s="176">
        <f>ROUNDDOWN(IF(AL38&lt;=60,1,1+ROUNDUP((AL38-60)/40,0)),1)</f>
        <v>2</v>
      </c>
      <c r="D43" s="176"/>
      <c r="E43" s="176">
        <f>ROUNDDOWN(AL38/6,1)</f>
        <v>11.6</v>
      </c>
      <c r="F43" s="176"/>
      <c r="G43" s="176"/>
      <c r="H43" s="176"/>
      <c r="I43" s="211"/>
      <c r="J43" s="211"/>
      <c r="K43" s="211"/>
      <c r="L43" s="211"/>
      <c r="M43" s="211"/>
      <c r="N43" s="211"/>
      <c r="O43" s="211"/>
      <c r="P43" s="211"/>
      <c r="Q43" s="211"/>
      <c r="R43" s="211"/>
      <c r="S43" s="211"/>
      <c r="T43" s="211"/>
      <c r="U43" s="211"/>
      <c r="W43" s="155"/>
      <c r="X43" s="147"/>
      <c r="Y43" s="147"/>
      <c r="Z43" s="147"/>
      <c r="AA43" s="147"/>
      <c r="AB43" s="147"/>
      <c r="AC43" s="147"/>
      <c r="AD43" s="147"/>
      <c r="AE43" s="147"/>
      <c r="AF43" s="147"/>
      <c r="AG43" s="147"/>
      <c r="AH43" s="147"/>
      <c r="AI43" s="147"/>
      <c r="AJ43" s="222"/>
      <c r="AK43" s="147"/>
      <c r="AL43" s="155"/>
      <c r="AM43" s="155"/>
      <c r="AN43" s="149"/>
    </row>
    <row r="44" spans="1:43" ht="5.0999999999999996" customHeight="1">
      <c r="A44" s="160"/>
      <c r="B44" s="160"/>
      <c r="C44" s="160"/>
      <c r="D44" s="160"/>
      <c r="E44" s="160"/>
      <c r="F44" s="160"/>
      <c r="G44" s="160"/>
      <c r="H44" s="160"/>
      <c r="I44" s="160"/>
      <c r="J44" s="147"/>
      <c r="K44" s="147"/>
      <c r="L44" s="147"/>
      <c r="M44" s="222"/>
      <c r="N44" s="147"/>
      <c r="O44" s="147"/>
      <c r="P44" s="147"/>
      <c r="Q44" s="211"/>
      <c r="W44" s="155"/>
      <c r="X44" s="147"/>
      <c r="Y44" s="147"/>
      <c r="Z44" s="147"/>
      <c r="AA44" s="147"/>
      <c r="AB44" s="147"/>
      <c r="AC44" s="147"/>
      <c r="AD44" s="147"/>
      <c r="AE44" s="147"/>
      <c r="AF44" s="147"/>
      <c r="AG44" s="147"/>
      <c r="AH44" s="147"/>
      <c r="AI44" s="147"/>
      <c r="AJ44" s="222"/>
      <c r="AK44" s="147"/>
      <c r="AL44" s="155"/>
      <c r="AM44" s="155"/>
      <c r="AN44" s="149"/>
    </row>
    <row r="45" spans="1:43" ht="21" customHeight="1">
      <c r="A45" s="180" t="s">
        <v>245</v>
      </c>
      <c r="B45" s="145"/>
      <c r="C45" s="156"/>
      <c r="D45" s="156"/>
      <c r="E45" s="156"/>
      <c r="F45" s="156"/>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56"/>
      <c r="AM45" s="156"/>
      <c r="AN45" s="149"/>
    </row>
    <row r="46" spans="1:43" ht="24.95" customHeight="1">
      <c r="A46" s="149"/>
      <c r="B46" s="155"/>
      <c r="C46" s="207" t="str">
        <f>IF(VLOOKUP($AK$1,選択肢!$A$1:$J$32,C51,FALSE)=0,"-",VLOOKUP($AK$1,選択肢!$A$1:$J$32,C51,FALSE))</f>
        <v>管理者</v>
      </c>
      <c r="D46" s="214"/>
      <c r="E46" s="195" t="str">
        <f>IF(VLOOKUP($AK$1,選択肢!$A$1:$J$32,E51,FALSE)=0,"-",VLOOKUP($AK$1,選択肢!$A$1:$J$32,E51,FALSE))</f>
        <v>サービス管理責任者</v>
      </c>
      <c r="F46" s="195"/>
      <c r="G46" s="195"/>
      <c r="H46" s="195"/>
      <c r="I46" s="207" t="str">
        <f>IF(VLOOKUP($AK$1,選択肢!$A$1:$J$32,I51,FALSE)=0,"-",VLOOKUP($AK$1,選択肢!$A$1:$J$32,I51,FALSE))</f>
        <v>看護職員</v>
      </c>
      <c r="J46" s="214"/>
      <c r="K46" s="214"/>
      <c r="L46" s="214"/>
      <c r="M46" s="214"/>
      <c r="N46" s="192"/>
      <c r="O46" s="207" t="str">
        <f>IF(VLOOKUP($AK$1,選択肢!$A$1:$J$32,O51,FALSE)=0,"-",VLOOKUP($AK$1,選択肢!$A$1:$J$32,O51,FALSE))</f>
        <v>理学療法士</v>
      </c>
      <c r="P46" s="214"/>
      <c r="Q46" s="214"/>
      <c r="R46" s="214"/>
      <c r="S46" s="214"/>
      <c r="T46" s="192"/>
      <c r="U46" s="207" t="str">
        <f>IF(VLOOKUP($AK$1,選択肢!$A$1:$J$32,U51,FALSE)=0,"-",VLOOKUP($AK$1,選択肢!$A$1:$J$32,U51,FALSE))</f>
        <v>作業療法士</v>
      </c>
      <c r="V46" s="214"/>
      <c r="W46" s="214"/>
      <c r="X46" s="214"/>
      <c r="Y46" s="214"/>
      <c r="Z46" s="192"/>
      <c r="AA46" s="207" t="str">
        <f>IF(VLOOKUP($AK$1,選択肢!$A$1:$J$32,AA51,FALSE)=0,"-",VLOOKUP($AK$1,選択肢!$A$1:$J$32,AA51,FALSE))</f>
        <v>言語聴覚士</v>
      </c>
      <c r="AB46" s="214"/>
      <c r="AC46" s="214"/>
      <c r="AD46" s="214"/>
      <c r="AE46" s="214"/>
      <c r="AF46" s="192"/>
      <c r="AG46" s="195" t="str">
        <f>IF(VLOOKUP($AK$1,選択肢!$A$1:$J$32,AG51,FALSE)=0,"-",VLOOKUP($AK$1,選択肢!$A$1:$J$32,AG51,FALSE))</f>
        <v>生活支援員</v>
      </c>
      <c r="AH46" s="195"/>
      <c r="AI46" s="195"/>
      <c r="AJ46" s="195"/>
      <c r="AK46" s="195"/>
      <c r="AL46" s="195" t="str">
        <f>IF(VLOOKUP($AK$1,選択肢!$A$1:$J$32,AL51,FALSE)=0,"-",VLOOKUP($AK$1,選択肢!$A$1:$J$32,AL51,FALSE))</f>
        <v>-</v>
      </c>
      <c r="AM46" s="195"/>
      <c r="AN46" s="149"/>
    </row>
    <row r="47" spans="1:43" ht="18" customHeight="1">
      <c r="A47" s="149"/>
      <c r="B47" s="155"/>
      <c r="C47" s="153" t="s">
        <v>246</v>
      </c>
      <c r="D47" s="153" t="s">
        <v>247</v>
      </c>
      <c r="E47" s="157" t="s">
        <v>246</v>
      </c>
      <c r="F47" s="157" t="s">
        <v>247</v>
      </c>
      <c r="G47" s="157"/>
      <c r="H47" s="157"/>
      <c r="I47" s="153" t="s">
        <v>246</v>
      </c>
      <c r="J47" s="154"/>
      <c r="K47" s="171"/>
      <c r="L47" s="153" t="s">
        <v>247</v>
      </c>
      <c r="M47" s="154"/>
      <c r="N47" s="171"/>
      <c r="O47" s="153" t="s">
        <v>246</v>
      </c>
      <c r="P47" s="154"/>
      <c r="Q47" s="171"/>
      <c r="R47" s="153" t="s">
        <v>247</v>
      </c>
      <c r="S47" s="154"/>
      <c r="T47" s="171"/>
      <c r="U47" s="153" t="s">
        <v>246</v>
      </c>
      <c r="V47" s="154"/>
      <c r="W47" s="171"/>
      <c r="X47" s="153" t="s">
        <v>247</v>
      </c>
      <c r="Y47" s="154"/>
      <c r="Z47" s="171"/>
      <c r="AA47" s="153" t="s">
        <v>246</v>
      </c>
      <c r="AB47" s="154"/>
      <c r="AC47" s="171"/>
      <c r="AD47" s="153" t="s">
        <v>247</v>
      </c>
      <c r="AE47" s="154"/>
      <c r="AF47" s="171"/>
      <c r="AG47" s="153" t="s">
        <v>246</v>
      </c>
      <c r="AH47" s="154"/>
      <c r="AI47" s="171"/>
      <c r="AJ47" s="153" t="s">
        <v>247</v>
      </c>
      <c r="AK47" s="171"/>
      <c r="AL47" s="157" t="s">
        <v>55</v>
      </c>
      <c r="AM47" s="157" t="s">
        <v>269</v>
      </c>
      <c r="AN47" s="149"/>
    </row>
    <row r="48" spans="1:43" ht="18" customHeight="1">
      <c r="A48" s="149"/>
      <c r="B48" s="157" t="s">
        <v>249</v>
      </c>
      <c r="C48" s="157">
        <f>COUNTIFS($B$11:$B$30,C$46,$C$11:$C$30,"A",$E$11:$E$30,"*")</f>
        <v>1</v>
      </c>
      <c r="D48" s="157">
        <f>COUNTIFS($B$11:$B$30,C$46,$C$11:$C$30,"B",$E$11:$E$30,"*")</f>
        <v>0</v>
      </c>
      <c r="E48" s="157">
        <f>COUNTIFS($B$11:$B$30,E$46,$C$11:$C$30,"A",$E$11:$E$30,"*")</f>
        <v>0</v>
      </c>
      <c r="F48" s="153">
        <f>COUNTIFS($B$11:$B$30,E$46,$C$11:$C$30,"B",$E$11:$E$30,"*")</f>
        <v>1</v>
      </c>
      <c r="G48" s="154"/>
      <c r="H48" s="171"/>
      <c r="I48" s="153">
        <f>COUNTIFS($B$11:$B$30,I$46,$C$11:$C$30,"A",$E$11:$E$30,"*")</f>
        <v>0</v>
      </c>
      <c r="J48" s="154"/>
      <c r="K48" s="171"/>
      <c r="L48" s="153">
        <f>COUNTIFS($B$11:$B$30,I$46,$C$11:$C$30,"B",$E$11:$E$30,"*")</f>
        <v>0</v>
      </c>
      <c r="M48" s="154"/>
      <c r="N48" s="171"/>
      <c r="O48" s="153">
        <f>COUNTIFS($B$11:$B$30,O$46,$C$11:$C$30,"A",$E$11:$E$30,"*")</f>
        <v>0</v>
      </c>
      <c r="P48" s="154"/>
      <c r="Q48" s="171"/>
      <c r="R48" s="153">
        <f>COUNTIFS($B$11:$B$30,O$46,$C$11:$C$30,"B",$E$11:$E$30,"*")</f>
        <v>0</v>
      </c>
      <c r="S48" s="154"/>
      <c r="T48" s="171"/>
      <c r="U48" s="153">
        <f>COUNTIFS($B$11:$B$30,U$46,$C$11:$C$30,"A",$E$11:$E$30,"*")</f>
        <v>0</v>
      </c>
      <c r="V48" s="154"/>
      <c r="W48" s="171"/>
      <c r="X48" s="153">
        <f>COUNTIFS($B$11:$B$30,U$46,$C$11:$C$30,"B",$E$11:$E$30,"*")</f>
        <v>0</v>
      </c>
      <c r="Y48" s="154"/>
      <c r="Z48" s="171"/>
      <c r="AA48" s="153">
        <f>COUNTIFS($B$11:$B$30,AA$46,$C$11:$C$30,"A",$E$11:$E$30,"*")</f>
        <v>0</v>
      </c>
      <c r="AB48" s="154"/>
      <c r="AC48" s="171"/>
      <c r="AD48" s="153">
        <f>COUNTIFS($B$11:$B$30,AA$46,$C$11:$C$30,"B",$E$11:$E$30,"*")</f>
        <v>0</v>
      </c>
      <c r="AE48" s="154"/>
      <c r="AF48" s="171"/>
      <c r="AG48" s="153">
        <f>COUNTIFS($B$11:$B$30,AG$46,$C$11:$C$30,"A",$E$11:$E$30,"*")</f>
        <v>0</v>
      </c>
      <c r="AH48" s="154"/>
      <c r="AI48" s="171"/>
      <c r="AJ48" s="153">
        <f>COUNTIFS($B$11:$B$30,AG$46,$C$11:$C$30,"B",$E$11:$E$30,"*")</f>
        <v>0</v>
      </c>
      <c r="AK48" s="171"/>
      <c r="AL48" s="157">
        <f>COUNTIFS($B$11:$B$30,AL$46,$C$11:$C$30,"A",$E$11:$E$30,"*")</f>
        <v>0</v>
      </c>
      <c r="AM48" s="157">
        <f>COUNTIFS($B$11:$B$30,AL$46,$C$11:$C$30,"B",$E$11:$E$30,"*")</f>
        <v>0</v>
      </c>
      <c r="AN48" s="149"/>
    </row>
    <row r="49" spans="1:40" ht="18" customHeight="1">
      <c r="A49" s="149"/>
      <c r="B49" s="195" t="s">
        <v>251</v>
      </c>
      <c r="C49" s="157">
        <f>COUNTIFS($B$11:$B$30,C$46,$C$11:$C$30,"C",$E$11:$E$30,"*")</f>
        <v>0</v>
      </c>
      <c r="D49" s="157">
        <f>COUNTIFS($B$11:$B$30,C$46,$C$11:$C$30,"D",$E$11:$E$30,"*")</f>
        <v>0</v>
      </c>
      <c r="E49" s="157">
        <f>COUNTIFS($B$11:$B$30,E$46,$C$11:$C$30,"C",$E$11:$E$30,"*")</f>
        <v>1</v>
      </c>
      <c r="F49" s="153">
        <f>COUNTIFS($B$11:$B$30,E$46,$C$11:$C$30,"D",$E$11:$E$30,"*")</f>
        <v>0</v>
      </c>
      <c r="G49" s="154"/>
      <c r="H49" s="171"/>
      <c r="I49" s="153">
        <f>COUNTIFS($B$11:$B$30,I$46,$C$11:$C$30,"C",$E$11:$E$30,"*")</f>
        <v>0</v>
      </c>
      <c r="J49" s="154"/>
      <c r="K49" s="171"/>
      <c r="L49" s="153">
        <f>COUNTIFS($B$11:$B$30,I$46,$C$11:$C$30,"D",$E$11:$E$30,"*")</f>
        <v>1</v>
      </c>
      <c r="M49" s="154"/>
      <c r="N49" s="171"/>
      <c r="O49" s="153">
        <f>COUNTIFS($B$11:$B$30,O$46,$C$11:$C$30,"C",$E$11:$E$30,"*")</f>
        <v>0</v>
      </c>
      <c r="P49" s="154"/>
      <c r="Q49" s="171"/>
      <c r="R49" s="153">
        <f>COUNTIFS($B$11:$B$30,O$46,$C$11:$C$30,"D",$E$11:$E$30,"*")</f>
        <v>0</v>
      </c>
      <c r="S49" s="154"/>
      <c r="T49" s="171"/>
      <c r="U49" s="153">
        <f>COUNTIFS($B$11:$B$30,U$46,$C$11:$C$30,"C",$E$11:$E$30,"*")</f>
        <v>0</v>
      </c>
      <c r="V49" s="154"/>
      <c r="W49" s="171"/>
      <c r="X49" s="153">
        <f>COUNTIFS($B$11:$B$30,U$46,$C$11:$C$30,"D",$E$11:$E$30,"*")</f>
        <v>0</v>
      </c>
      <c r="Y49" s="154"/>
      <c r="Z49" s="171"/>
      <c r="AA49" s="153">
        <f>COUNTIFS($B$11:$B$30,AA$46,$C$11:$C$30,"C",$E$11:$E$30,"*")</f>
        <v>0</v>
      </c>
      <c r="AB49" s="154"/>
      <c r="AC49" s="171"/>
      <c r="AD49" s="153">
        <f>COUNTIFS($B$11:$B$30,AA$46,$C$11:$C$30,"D",$E$11:$E$30,"*")</f>
        <v>0</v>
      </c>
      <c r="AE49" s="154"/>
      <c r="AF49" s="171"/>
      <c r="AG49" s="153">
        <f>COUNTIFS($B$11:$B$30,AG$46,$C$11:$C$30,"C",$E$11:$E$30,"*")</f>
        <v>0</v>
      </c>
      <c r="AH49" s="154"/>
      <c r="AI49" s="171"/>
      <c r="AJ49" s="153">
        <f>COUNTIFS($B$11:$B$30,AG$46,$C$11:$C$30,"D",$E$11:$E$30,"*")</f>
        <v>0</v>
      </c>
      <c r="AK49" s="171"/>
      <c r="AL49" s="157">
        <f>COUNTIFS($B$11:$B$30,AL$46,$C$11:$C$30,"C",$E$11:$E$30,"*")</f>
        <v>0</v>
      </c>
      <c r="AM49" s="157">
        <f>COUNTIFS($B$11:$B$30,AL$46,$C$11:$C$30,"D",$E$11:$E$30,"*")</f>
        <v>0</v>
      </c>
      <c r="AN49" s="149"/>
    </row>
    <row r="50" spans="1:40" ht="24.95" customHeight="1">
      <c r="A50" s="149"/>
      <c r="B50" s="195" t="s">
        <v>252</v>
      </c>
      <c r="C50" s="207">
        <f>IF($AK$3="４週",SUMIFS($AK$11:$AK$30,$B$11:$B$30,C46)/4/$AH$5,IF($AK$3="歴月",SUMIFS($AK$11:$AK$30,$B$11:$B$30,C46)/$AL$5,"記載する期間を選択してください"))</f>
        <v>0</v>
      </c>
      <c r="D50" s="192"/>
      <c r="E50" s="207">
        <f>IF($AK$3="４週",SUMIFS($AK$11:$AK$30,$B$11:$B$30,E46)/4/$AH$5,IF($AK$3="歴月",SUMIFS($AK$11:$AK$30,$B$11:$B$30,E46)/$AL$5,"記載する期間を選択してください"))</f>
        <v>0</v>
      </c>
      <c r="F50" s="214"/>
      <c r="G50" s="214"/>
      <c r="H50" s="192"/>
      <c r="I50" s="207">
        <f>IF($AK$3="４週",SUMIFS($AK$11:$AK$30,$B$11:$B$30,I46)/4/$AH$5,IF($AK$3="歴月",SUMIFS($AK$11:$AK$30,$B$11:$B$30,I46)/$AL$5,"記載する期間を選択してください"))</f>
        <v>0</v>
      </c>
      <c r="J50" s="214"/>
      <c r="K50" s="214"/>
      <c r="L50" s="214"/>
      <c r="M50" s="214"/>
      <c r="N50" s="192"/>
      <c r="O50" s="207">
        <f>IF($AK$3="４週",SUMIFS($AK$11:$AK$30,$B$11:$B$30,O46)/4/$AH$5,IF($AK$3="歴月",SUMIFS($AK$11:$AK$30,$B$11:$B$30,O46)/$AL$5,"記載する期間を選択してください"))</f>
        <v>0</v>
      </c>
      <c r="P50" s="214"/>
      <c r="Q50" s="214"/>
      <c r="R50" s="214"/>
      <c r="S50" s="214"/>
      <c r="T50" s="192"/>
      <c r="U50" s="207">
        <f>IF($AK$3="４週",SUMIFS($AK$11:$AK$30,$B$11:$B$30,U46)/4/$AH$5,IF($AK$3="歴月",SUMIFS($AK$11:$AK$30,$B$11:$B$30,U46)/$AL$5,"記載する期間を選択してください"))</f>
        <v>0</v>
      </c>
      <c r="V50" s="214"/>
      <c r="W50" s="214"/>
      <c r="X50" s="214"/>
      <c r="Y50" s="214"/>
      <c r="Z50" s="192"/>
      <c r="AA50" s="207">
        <f>IF($AK$3="４週",SUMIFS($AK$11:$AK$30,$B$11:$B$30,AA46)/4/$AH$5,IF($AK$3="歴月",SUMIFS($AK$11:$AK$30,$B$11:$B$30,AA46)/$AL$5,"記載する期間を選択してください"))</f>
        <v>0</v>
      </c>
      <c r="AB50" s="214"/>
      <c r="AC50" s="214"/>
      <c r="AD50" s="214"/>
      <c r="AE50" s="214"/>
      <c r="AF50" s="192"/>
      <c r="AG50" s="207">
        <f>IF($AK$3="４週",SUMIFS($AK$11:$AK$30,$B$11:$B$30,AG46)/4/$AH$5,IF($AK$3="歴月",SUMIFS($AK$11:$AK$30,$B$11:$B$30,AG46)/$AL$5,"記載する期間を選択してください"))</f>
        <v>0</v>
      </c>
      <c r="AH50" s="214"/>
      <c r="AI50" s="214"/>
      <c r="AJ50" s="214"/>
      <c r="AK50" s="192"/>
      <c r="AL50" s="207">
        <f>IF($AK$3="４週",SUMIFS($AK$11:$AK$30,$B$11:$B$30,AL46)/4/$AH$5,IF($AK$3="歴月",SUMIFS($AK$11:$AK$30,$B$11:$B$30,AL46)/$AL$5,"記載する期間を選択してください"))</f>
        <v>0</v>
      </c>
      <c r="AM50" s="192"/>
      <c r="AN50" s="149"/>
    </row>
    <row r="51" spans="1:40" ht="5.0999999999999996" customHeight="1">
      <c r="A51" s="149"/>
      <c r="B51" s="145"/>
      <c r="C51" s="179">
        <v>2</v>
      </c>
      <c r="D51" s="179"/>
      <c r="E51" s="179">
        <v>3</v>
      </c>
      <c r="F51" s="179"/>
      <c r="G51" s="179"/>
      <c r="H51" s="179"/>
      <c r="I51" s="179">
        <v>4</v>
      </c>
      <c r="J51" s="179"/>
      <c r="K51" s="179"/>
      <c r="L51" s="179"/>
      <c r="M51" s="179"/>
      <c r="N51" s="179"/>
      <c r="O51" s="179">
        <v>5</v>
      </c>
      <c r="P51" s="179"/>
      <c r="Q51" s="179"/>
      <c r="R51" s="179"/>
      <c r="S51" s="179"/>
      <c r="T51" s="179"/>
      <c r="U51" s="179">
        <v>6</v>
      </c>
      <c r="V51" s="179"/>
      <c r="W51" s="179"/>
      <c r="X51" s="179"/>
      <c r="Y51" s="179"/>
      <c r="Z51" s="179"/>
      <c r="AA51" s="179">
        <v>7</v>
      </c>
      <c r="AB51" s="179"/>
      <c r="AC51" s="179"/>
      <c r="AD51" s="179"/>
      <c r="AE51" s="179"/>
      <c r="AF51" s="179"/>
      <c r="AG51" s="179">
        <v>8</v>
      </c>
      <c r="AH51" s="179"/>
      <c r="AI51" s="179"/>
      <c r="AJ51" s="179"/>
      <c r="AK51" s="179"/>
      <c r="AL51" s="179">
        <v>9</v>
      </c>
      <c r="AM51" s="156"/>
      <c r="AN51" s="149"/>
    </row>
    <row r="52" spans="1:40" ht="15" customHeight="1">
      <c r="A52" s="147" t="s">
        <v>170</v>
      </c>
      <c r="B52" s="159"/>
      <c r="C52" s="159"/>
      <c r="D52" s="159"/>
      <c r="E52" s="159"/>
      <c r="F52" s="178"/>
      <c r="G52" s="159"/>
      <c r="H52" s="179"/>
      <c r="I52" s="179"/>
      <c r="J52" s="179"/>
      <c r="K52" s="179"/>
      <c r="L52" s="179"/>
      <c r="M52" s="179"/>
      <c r="N52" s="179"/>
      <c r="O52" s="179"/>
      <c r="P52" s="179"/>
      <c r="Q52" s="179"/>
      <c r="R52" s="179">
        <v>6</v>
      </c>
      <c r="S52" s="179"/>
      <c r="T52" s="179"/>
      <c r="U52" s="179"/>
      <c r="V52" s="179"/>
      <c r="W52" s="179"/>
      <c r="X52" s="179">
        <v>7</v>
      </c>
      <c r="Y52" s="179"/>
      <c r="Z52" s="179"/>
      <c r="AA52" s="179"/>
      <c r="AB52" s="179"/>
      <c r="AC52" s="179"/>
      <c r="AD52" s="179">
        <v>8</v>
      </c>
      <c r="AE52" s="179"/>
      <c r="AF52" s="179"/>
      <c r="AG52" s="187"/>
      <c r="AH52" s="187"/>
      <c r="AI52" s="187"/>
      <c r="AJ52" s="187">
        <v>9</v>
      </c>
      <c r="AK52" s="179"/>
      <c r="AL52" s="179"/>
      <c r="AM52" s="149"/>
    </row>
    <row r="53" spans="1:40" s="147" customFormat="1" ht="15" customHeight="1">
      <c r="A53" s="147" t="s">
        <v>53</v>
      </c>
      <c r="B53" s="160"/>
      <c r="C53" s="160"/>
      <c r="D53" s="160"/>
      <c r="E53" s="160"/>
      <c r="F53" s="160"/>
      <c r="G53" s="16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row>
    <row r="54" spans="1:40" s="147" customFormat="1" ht="15" customHeight="1">
      <c r="A54" s="147" t="s">
        <v>171</v>
      </c>
      <c r="B54" s="160"/>
      <c r="C54" s="160"/>
      <c r="D54" s="160"/>
      <c r="E54" s="160"/>
      <c r="F54" s="160"/>
      <c r="G54" s="16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row>
    <row r="55" spans="1:40" s="147" customFormat="1" ht="15" customHeight="1">
      <c r="A55" s="147" t="s">
        <v>42</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row>
    <row r="56" spans="1:40" s="147" customFormat="1" ht="15" customHeight="1">
      <c r="A56" s="147" t="s">
        <v>172</v>
      </c>
      <c r="B56" s="160"/>
      <c r="C56" s="160"/>
      <c r="D56" s="160"/>
      <c r="E56" s="160"/>
      <c r="F56" s="160"/>
      <c r="G56" s="16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row>
    <row r="57" spans="1:40" ht="15" customHeight="1">
      <c r="A57" s="147" t="s">
        <v>173</v>
      </c>
      <c r="B57" s="161"/>
      <c r="C57" s="147"/>
      <c r="D57" s="147"/>
      <c r="E57" s="147"/>
      <c r="F57" s="147"/>
      <c r="G57" s="147"/>
    </row>
    <row r="58" spans="1:40" ht="15" customHeight="1">
      <c r="A58" s="147" t="s">
        <v>174</v>
      </c>
      <c r="B58" s="161"/>
      <c r="C58" s="147"/>
      <c r="D58" s="147"/>
      <c r="E58" s="147"/>
      <c r="F58" s="147"/>
      <c r="G58" s="147"/>
    </row>
    <row r="59" spans="1:40" ht="15" customHeight="1">
      <c r="A59" s="147"/>
      <c r="B59" s="157" t="s">
        <v>175</v>
      </c>
      <c r="C59" s="157" t="s">
        <v>176</v>
      </c>
      <c r="D59" s="157"/>
      <c r="E59" s="157"/>
      <c r="F59" s="147"/>
      <c r="G59" s="147"/>
    </row>
    <row r="60" spans="1:40" ht="15" customHeight="1">
      <c r="A60" s="147"/>
      <c r="B60" s="162" t="s">
        <v>180</v>
      </c>
      <c r="C60" s="168" t="s">
        <v>181</v>
      </c>
      <c r="D60" s="168"/>
      <c r="E60" s="168"/>
      <c r="F60" s="147"/>
      <c r="G60" s="147"/>
    </row>
    <row r="61" spans="1:40" ht="15" customHeight="1">
      <c r="A61" s="147"/>
      <c r="B61" s="162" t="s">
        <v>182</v>
      </c>
      <c r="C61" s="168" t="s">
        <v>183</v>
      </c>
      <c r="D61" s="168"/>
      <c r="E61" s="168"/>
      <c r="F61" s="147"/>
      <c r="G61" s="147"/>
    </row>
    <row r="62" spans="1:40" ht="15" customHeight="1">
      <c r="A62" s="147"/>
      <c r="B62" s="162" t="s">
        <v>184</v>
      </c>
      <c r="C62" s="168" t="s">
        <v>185</v>
      </c>
      <c r="D62" s="168"/>
      <c r="E62" s="168"/>
      <c r="F62" s="147"/>
      <c r="G62" s="147"/>
    </row>
    <row r="63" spans="1:40" ht="15" customHeight="1">
      <c r="A63" s="147"/>
      <c r="B63" s="162" t="s">
        <v>187</v>
      </c>
      <c r="C63" s="168" t="s">
        <v>188</v>
      </c>
      <c r="D63" s="168"/>
      <c r="E63" s="168"/>
      <c r="F63" s="147"/>
      <c r="G63" s="147"/>
    </row>
    <row r="64" spans="1:40" ht="15" customHeight="1">
      <c r="A64" s="147"/>
      <c r="B64" s="147" t="s">
        <v>190</v>
      </c>
      <c r="C64" s="147"/>
      <c r="D64" s="147"/>
      <c r="E64" s="147"/>
      <c r="F64" s="147"/>
      <c r="G64" s="147"/>
    </row>
    <row r="65" spans="1:7" ht="15" customHeight="1">
      <c r="A65" s="147"/>
      <c r="B65" s="147" t="s">
        <v>30</v>
      </c>
      <c r="C65" s="147"/>
      <c r="D65" s="147"/>
      <c r="E65" s="147"/>
      <c r="F65" s="147"/>
      <c r="G65" s="147"/>
    </row>
    <row r="66" spans="1:7" ht="15" customHeight="1">
      <c r="A66" s="147"/>
      <c r="B66" s="147" t="s">
        <v>191</v>
      </c>
      <c r="C66" s="147"/>
      <c r="D66" s="147"/>
      <c r="E66" s="147"/>
      <c r="F66" s="147"/>
      <c r="G66" s="147"/>
    </row>
    <row r="67" spans="1:7" ht="15" customHeight="1">
      <c r="A67" s="147" t="s">
        <v>192</v>
      </c>
      <c r="B67" s="161"/>
      <c r="C67" s="147"/>
      <c r="D67" s="147"/>
      <c r="E67" s="147"/>
      <c r="F67" s="147"/>
      <c r="G67" s="147"/>
    </row>
    <row r="68" spans="1:7" ht="15" customHeight="1">
      <c r="A68" s="147" t="s">
        <v>2</v>
      </c>
      <c r="B68" s="161"/>
      <c r="C68" s="147"/>
      <c r="D68" s="147"/>
      <c r="E68" s="147"/>
      <c r="F68" s="147"/>
      <c r="G68" s="147"/>
    </row>
    <row r="69" spans="1:7" ht="15" customHeight="1">
      <c r="A69" s="147" t="s">
        <v>193</v>
      </c>
      <c r="B69" s="161"/>
      <c r="C69" s="147"/>
      <c r="D69" s="147"/>
      <c r="E69" s="147"/>
      <c r="F69" s="147"/>
      <c r="G69" s="147"/>
    </row>
    <row r="70" spans="1:7" ht="15" customHeight="1">
      <c r="A70" s="147" t="s">
        <v>194</v>
      </c>
      <c r="B70" s="161"/>
      <c r="C70" s="147"/>
      <c r="D70" s="147"/>
      <c r="E70" s="147"/>
      <c r="F70" s="147"/>
      <c r="G70" s="147"/>
    </row>
    <row r="71" spans="1:7" ht="15" customHeight="1">
      <c r="A71" s="147" t="s">
        <v>195</v>
      </c>
      <c r="B71" s="161"/>
      <c r="C71" s="147"/>
      <c r="D71" s="147"/>
      <c r="E71" s="147"/>
      <c r="F71" s="147"/>
      <c r="G71" s="147"/>
    </row>
    <row r="72" spans="1:7" ht="15" customHeight="1">
      <c r="A72" s="147" t="s">
        <v>196</v>
      </c>
      <c r="B72" s="161"/>
      <c r="C72" s="147"/>
      <c r="D72" s="147"/>
      <c r="E72" s="147"/>
      <c r="F72" s="147"/>
      <c r="G72" s="147"/>
    </row>
    <row r="73" spans="1:7" ht="15" customHeight="1">
      <c r="A73" s="147"/>
      <c r="B73" s="147" t="s">
        <v>99</v>
      </c>
      <c r="C73" s="147"/>
      <c r="D73" s="147"/>
      <c r="E73" s="147"/>
      <c r="F73" s="147"/>
      <c r="G73" s="147"/>
    </row>
    <row r="74" spans="1:7" ht="15" customHeight="1">
      <c r="A74" s="147"/>
      <c r="B74" s="147" t="s">
        <v>197</v>
      </c>
      <c r="C74" s="147"/>
      <c r="D74" s="147"/>
      <c r="E74" s="147"/>
      <c r="F74" s="147"/>
      <c r="G74" s="147"/>
    </row>
    <row r="75" spans="1:7" ht="15" customHeight="1">
      <c r="A75" s="147" t="s">
        <v>133</v>
      </c>
      <c r="B75" s="161"/>
      <c r="C75" s="147"/>
      <c r="D75" s="147"/>
      <c r="E75" s="147"/>
      <c r="F75" s="147"/>
      <c r="G75" s="147"/>
    </row>
    <row r="76" spans="1:7" ht="15" customHeight="1">
      <c r="A76" s="147" t="s">
        <v>199</v>
      </c>
      <c r="B76" s="161"/>
      <c r="C76" s="147"/>
      <c r="D76" s="147"/>
      <c r="E76" s="147"/>
      <c r="F76" s="147"/>
      <c r="G76" s="147"/>
    </row>
    <row r="77" spans="1:7" ht="15" customHeight="1">
      <c r="A77" s="147" t="s">
        <v>200</v>
      </c>
      <c r="B77" s="161"/>
      <c r="C77" s="147"/>
      <c r="D77" s="147"/>
      <c r="E77" s="147"/>
      <c r="F77" s="147"/>
      <c r="G77" s="147"/>
    </row>
    <row r="78" spans="1:7" ht="15" customHeight="1">
      <c r="A78" s="147" t="s">
        <v>201</v>
      </c>
      <c r="B78" s="161"/>
      <c r="C78" s="147"/>
      <c r="D78" s="147"/>
      <c r="E78" s="147"/>
      <c r="F78" s="147"/>
      <c r="G78" s="147"/>
    </row>
    <row r="79" spans="1:7" ht="15" customHeight="1">
      <c r="A79" s="147" t="s">
        <v>203</v>
      </c>
      <c r="B79" s="161"/>
      <c r="C79" s="147"/>
      <c r="D79" s="147"/>
      <c r="E79" s="147"/>
      <c r="F79" s="147"/>
      <c r="G79" s="147"/>
    </row>
    <row r="80" spans="1:7" ht="15" customHeight="1">
      <c r="A80" s="147" t="s">
        <v>60</v>
      </c>
      <c r="B80" s="161"/>
      <c r="C80" s="147"/>
      <c r="D80" s="147"/>
      <c r="E80" s="147"/>
      <c r="F80" s="147"/>
      <c r="G80" s="147"/>
    </row>
    <row r="81" spans="1:7" ht="15" customHeight="1">
      <c r="A81" s="147" t="s">
        <v>205</v>
      </c>
      <c r="B81" s="161"/>
      <c r="C81" s="147"/>
      <c r="D81" s="147"/>
      <c r="E81" s="147"/>
      <c r="F81" s="147"/>
      <c r="G81" s="147"/>
    </row>
    <row r="82" spans="1:7" ht="15" customHeight="1">
      <c r="A82" s="147" t="s">
        <v>206</v>
      </c>
      <c r="B82" s="161"/>
      <c r="C82" s="147"/>
      <c r="D82" s="147"/>
      <c r="E82" s="147"/>
      <c r="F82" s="147"/>
      <c r="G82" s="147"/>
    </row>
  </sheetData>
  <mergeCells count="144">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2:B42"/>
    <mergeCell ref="C42:D42"/>
    <mergeCell ref="E42:H42"/>
    <mergeCell ref="A43:B43"/>
    <mergeCell ref="C43:D43"/>
    <mergeCell ref="E43:H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C50:D50"/>
    <mergeCell ref="E50:H50"/>
    <mergeCell ref="I50:N50"/>
    <mergeCell ref="O50:T50"/>
    <mergeCell ref="U50:Z50"/>
    <mergeCell ref="AA50:AF50"/>
    <mergeCell ref="AG50:AK50"/>
    <mergeCell ref="AL50:AM50"/>
    <mergeCell ref="C59:E59"/>
    <mergeCell ref="C60:E60"/>
    <mergeCell ref="C61:E61"/>
    <mergeCell ref="C62:E62"/>
    <mergeCell ref="C63:E63"/>
    <mergeCell ref="A7:A10"/>
    <mergeCell ref="B7:B8"/>
    <mergeCell ref="C7:C10"/>
    <mergeCell ref="D7:D10"/>
    <mergeCell ref="E7:E10"/>
    <mergeCell ref="AK7:AK10"/>
    <mergeCell ref="AL7:AL10"/>
    <mergeCell ref="AM7:AN10"/>
    <mergeCell ref="B9:B10"/>
    <mergeCell ref="AM31:AN32"/>
    <mergeCell ref="AL38:AL39"/>
  </mergeCells>
  <phoneticPr fontId="4"/>
  <dataValidations count="7">
    <dataValidation type="list" allowBlank="1" showDropDown="0" showInputMessage="1" showErrorMessage="1" sqref="C11:C30">
      <formula1>"A,B,C,D"</formula1>
    </dataValidation>
    <dataValidation operator="greaterThanOrEqual" allowBlank="1" showDropDown="0" showInputMessage="1" showErrorMessage="1" sqref="I44 AJ38:AJ39 AL38 L40 L44 I40"/>
    <dataValidation type="whole" operator="greaterThanOrEqual" allowBlank="1" showDropDown="0" showInputMessage="1" showErrorMessage="1" sqref="I38:I39 D38:F39 AG38:AG39 AD38:AD39 AA38:AA39 X38:X39 U38:U39 R38:R39 O38:O39 L38:L39">
      <formula1>0</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2"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5"/>
  <dimension ref="A1:AQ84"/>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75" style="146" customWidth="1"/>
    <col min="3" max="3" width="6.625" style="145" customWidth="1"/>
    <col min="4" max="5" width="7.625" style="145" customWidth="1"/>
    <col min="6" max="36" width="2.625" style="145" customWidth="1"/>
    <col min="37" max="37" width="6.625" style="145" customWidth="1"/>
    <col min="38" max="38" width="7.5" style="145" customWidth="1"/>
    <col min="39"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74</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160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286</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261</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80" t="s">
        <v>155</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260">
        <v>4</v>
      </c>
      <c r="E37" s="260">
        <v>5</v>
      </c>
      <c r="F37" s="260">
        <v>6</v>
      </c>
      <c r="G37" s="260"/>
      <c r="H37" s="260"/>
      <c r="I37" s="260">
        <v>7</v>
      </c>
      <c r="J37" s="260"/>
      <c r="K37" s="260"/>
      <c r="L37" s="260">
        <v>8</v>
      </c>
      <c r="M37" s="260"/>
      <c r="N37" s="260"/>
      <c r="O37" s="260">
        <v>9</v>
      </c>
      <c r="P37" s="260"/>
      <c r="Q37" s="260"/>
      <c r="R37" s="260">
        <v>10</v>
      </c>
      <c r="S37" s="260"/>
      <c r="T37" s="260"/>
      <c r="U37" s="260">
        <v>11</v>
      </c>
      <c r="V37" s="260"/>
      <c r="W37" s="260"/>
      <c r="X37" s="260">
        <v>12</v>
      </c>
      <c r="Y37" s="260"/>
      <c r="Z37" s="260"/>
      <c r="AA37" s="260">
        <v>1</v>
      </c>
      <c r="AB37" s="260"/>
      <c r="AC37" s="260"/>
      <c r="AD37" s="260">
        <v>2</v>
      </c>
      <c r="AE37" s="260"/>
      <c r="AF37" s="260"/>
      <c r="AG37" s="260">
        <v>3</v>
      </c>
      <c r="AH37" s="260"/>
      <c r="AI37" s="260"/>
      <c r="AJ37" s="157" t="s">
        <v>265</v>
      </c>
      <c r="AK37" s="157"/>
      <c r="AL37" s="195" t="s">
        <v>266</v>
      </c>
      <c r="AM37" s="211"/>
      <c r="AN37" s="211"/>
      <c r="AO37" s="211"/>
      <c r="AP37" s="211"/>
      <c r="AQ37" s="211"/>
    </row>
    <row r="38" spans="1:43" ht="24.95" customHeight="1">
      <c r="A38" s="259" t="s">
        <v>267</v>
      </c>
      <c r="B38" s="259"/>
      <c r="C38" s="259"/>
      <c r="D38" s="176">
        <f>SUM(D39:D40)</f>
        <v>1540</v>
      </c>
      <c r="E38" s="176">
        <f>SUM(E39:E40)</f>
        <v>1441</v>
      </c>
      <c r="F38" s="176">
        <f>SUM(F39:H40)</f>
        <v>1540</v>
      </c>
      <c r="G38" s="176"/>
      <c r="H38" s="176"/>
      <c r="I38" s="176">
        <f>SUM(I39:K40)</f>
        <v>1617</v>
      </c>
      <c r="J38" s="176"/>
      <c r="K38" s="176"/>
      <c r="L38" s="176">
        <f>SUM(L39:N40)</f>
        <v>1617</v>
      </c>
      <c r="M38" s="176"/>
      <c r="N38" s="176"/>
      <c r="O38" s="176">
        <f>SUM(O39:Q40)</f>
        <v>1463</v>
      </c>
      <c r="P38" s="176"/>
      <c r="Q38" s="176"/>
      <c r="R38" s="176">
        <f>SUM(R39:T40)</f>
        <v>1540</v>
      </c>
      <c r="S38" s="176"/>
      <c r="T38" s="176"/>
      <c r="U38" s="176">
        <f>SUM(U39:W40)</f>
        <v>1540</v>
      </c>
      <c r="V38" s="176"/>
      <c r="W38" s="176"/>
      <c r="X38" s="176">
        <f>SUM(X39:Z40)</f>
        <v>1463</v>
      </c>
      <c r="Y38" s="176"/>
      <c r="Z38" s="176"/>
      <c r="AA38" s="176">
        <f>SUM(AA39:AC40)</f>
        <v>1463</v>
      </c>
      <c r="AB38" s="176"/>
      <c r="AC38" s="176"/>
      <c r="AD38" s="176">
        <f>SUM(AD39:AF40)</f>
        <v>1463</v>
      </c>
      <c r="AE38" s="176"/>
      <c r="AF38" s="176"/>
      <c r="AG38" s="176">
        <f>SUM(AG39:AI40)</f>
        <v>1540</v>
      </c>
      <c r="AH38" s="176"/>
      <c r="AI38" s="176"/>
      <c r="AJ38" s="168">
        <f>SUM(D38:AI38)</f>
        <v>18227</v>
      </c>
      <c r="AK38" s="168"/>
      <c r="AL38" s="271">
        <f>ROUNDUP(AJ38/AJ41,1)</f>
        <v>77</v>
      </c>
      <c r="AM38" s="211"/>
      <c r="AN38" s="211"/>
      <c r="AO38" s="211"/>
      <c r="AP38" s="211"/>
      <c r="AQ38" s="211"/>
    </row>
    <row r="39" spans="1:43" ht="24.95" customHeight="1">
      <c r="A39" s="270" t="s">
        <v>287</v>
      </c>
      <c r="B39" s="270"/>
      <c r="C39" s="270"/>
      <c r="D39" s="175">
        <v>1400</v>
      </c>
      <c r="E39" s="175">
        <v>1310</v>
      </c>
      <c r="F39" s="175">
        <v>1400</v>
      </c>
      <c r="G39" s="175"/>
      <c r="H39" s="175"/>
      <c r="I39" s="175">
        <v>1470</v>
      </c>
      <c r="J39" s="175"/>
      <c r="K39" s="175"/>
      <c r="L39" s="175">
        <v>1470</v>
      </c>
      <c r="M39" s="175"/>
      <c r="N39" s="175"/>
      <c r="O39" s="175">
        <v>1330</v>
      </c>
      <c r="P39" s="175"/>
      <c r="Q39" s="175"/>
      <c r="R39" s="175">
        <v>1400</v>
      </c>
      <c r="S39" s="175"/>
      <c r="T39" s="175"/>
      <c r="U39" s="175">
        <v>1400</v>
      </c>
      <c r="V39" s="175"/>
      <c r="W39" s="175"/>
      <c r="X39" s="175">
        <v>1330</v>
      </c>
      <c r="Y39" s="175"/>
      <c r="Z39" s="175"/>
      <c r="AA39" s="175">
        <v>1330</v>
      </c>
      <c r="AB39" s="175"/>
      <c r="AC39" s="175"/>
      <c r="AD39" s="175">
        <v>1330</v>
      </c>
      <c r="AE39" s="175"/>
      <c r="AF39" s="175"/>
      <c r="AG39" s="175">
        <v>1400</v>
      </c>
      <c r="AH39" s="175"/>
      <c r="AI39" s="175"/>
      <c r="AJ39" s="168">
        <f>SUM(D39:AI39)</f>
        <v>16570</v>
      </c>
      <c r="AK39" s="168"/>
      <c r="AL39" s="271">
        <f>ROUNDUP(AJ39/AJ41,1)</f>
        <v>70</v>
      </c>
      <c r="AM39" s="211"/>
      <c r="AN39" s="211"/>
      <c r="AO39" s="211"/>
      <c r="AP39" s="211"/>
      <c r="AQ39" s="211"/>
    </row>
    <row r="40" spans="1:43" ht="24.95" customHeight="1">
      <c r="A40" s="270" t="s">
        <v>288</v>
      </c>
      <c r="B40" s="270"/>
      <c r="C40" s="270"/>
      <c r="D40" s="175">
        <v>140</v>
      </c>
      <c r="E40" s="175">
        <v>131</v>
      </c>
      <c r="F40" s="175">
        <v>140</v>
      </c>
      <c r="G40" s="175"/>
      <c r="H40" s="175"/>
      <c r="I40" s="175">
        <v>147</v>
      </c>
      <c r="J40" s="175"/>
      <c r="K40" s="175"/>
      <c r="L40" s="175">
        <v>147</v>
      </c>
      <c r="M40" s="175"/>
      <c r="N40" s="175"/>
      <c r="O40" s="175">
        <v>133</v>
      </c>
      <c r="P40" s="175"/>
      <c r="Q40" s="175"/>
      <c r="R40" s="175">
        <v>140</v>
      </c>
      <c r="S40" s="175"/>
      <c r="T40" s="175"/>
      <c r="U40" s="175">
        <v>140</v>
      </c>
      <c r="V40" s="175"/>
      <c r="W40" s="175"/>
      <c r="X40" s="175">
        <v>133</v>
      </c>
      <c r="Y40" s="175"/>
      <c r="Z40" s="175"/>
      <c r="AA40" s="175">
        <v>133</v>
      </c>
      <c r="AB40" s="175"/>
      <c r="AC40" s="175"/>
      <c r="AD40" s="175">
        <v>133</v>
      </c>
      <c r="AE40" s="175"/>
      <c r="AF40" s="175"/>
      <c r="AG40" s="175">
        <v>140</v>
      </c>
      <c r="AH40" s="175"/>
      <c r="AI40" s="175"/>
      <c r="AJ40" s="168">
        <f>SUM(D40:AI40)</f>
        <v>1657</v>
      </c>
      <c r="AK40" s="168"/>
      <c r="AL40" s="271">
        <f>ROUNDUP(AJ40/AJ41,1)</f>
        <v>7</v>
      </c>
      <c r="AM40" s="211"/>
      <c r="AN40" s="211"/>
      <c r="AO40" s="211"/>
      <c r="AP40" s="211"/>
      <c r="AQ40" s="211"/>
    </row>
    <row r="41" spans="1:43" ht="24.95" customHeight="1">
      <c r="A41" s="259" t="s">
        <v>268</v>
      </c>
      <c r="B41" s="259"/>
      <c r="C41" s="259"/>
      <c r="D41" s="175">
        <v>20</v>
      </c>
      <c r="E41" s="175">
        <v>19</v>
      </c>
      <c r="F41" s="175">
        <v>20</v>
      </c>
      <c r="G41" s="175"/>
      <c r="H41" s="175"/>
      <c r="I41" s="175">
        <v>21</v>
      </c>
      <c r="J41" s="175"/>
      <c r="K41" s="175"/>
      <c r="L41" s="175">
        <v>21</v>
      </c>
      <c r="M41" s="175"/>
      <c r="N41" s="175"/>
      <c r="O41" s="175">
        <v>19</v>
      </c>
      <c r="P41" s="175"/>
      <c r="Q41" s="175"/>
      <c r="R41" s="175">
        <v>20</v>
      </c>
      <c r="S41" s="175"/>
      <c r="T41" s="175"/>
      <c r="U41" s="175">
        <v>20</v>
      </c>
      <c r="V41" s="175"/>
      <c r="W41" s="175"/>
      <c r="X41" s="175">
        <v>19</v>
      </c>
      <c r="Y41" s="175"/>
      <c r="Z41" s="175"/>
      <c r="AA41" s="175">
        <v>19</v>
      </c>
      <c r="AB41" s="175"/>
      <c r="AC41" s="175"/>
      <c r="AD41" s="175">
        <v>19</v>
      </c>
      <c r="AE41" s="175"/>
      <c r="AF41" s="175"/>
      <c r="AG41" s="175">
        <v>20</v>
      </c>
      <c r="AH41" s="175"/>
      <c r="AI41" s="175"/>
      <c r="AJ41" s="168">
        <f>+SUM(D41:AI41)</f>
        <v>237</v>
      </c>
      <c r="AK41" s="168"/>
      <c r="AL41" s="272"/>
      <c r="AM41" s="211"/>
      <c r="AN41" s="211"/>
      <c r="AO41" s="211"/>
      <c r="AP41" s="211"/>
      <c r="AQ41" s="211"/>
    </row>
    <row r="42" spans="1:43" ht="5.0999999999999996" customHeight="1">
      <c r="A42" s="160"/>
      <c r="B42" s="160"/>
      <c r="C42" s="160"/>
      <c r="D42" s="211"/>
      <c r="E42" s="211"/>
      <c r="F42" s="211"/>
      <c r="G42" s="211"/>
      <c r="H42" s="211"/>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222"/>
      <c r="AK42" s="147"/>
      <c r="AL42" s="155"/>
      <c r="AM42" s="155"/>
      <c r="AN42" s="149"/>
    </row>
    <row r="43" spans="1:43" ht="18" customHeight="1">
      <c r="A43" s="180" t="s">
        <v>221</v>
      </c>
      <c r="B43" s="147"/>
      <c r="D43" s="147"/>
      <c r="E43" s="147"/>
      <c r="F43" s="147"/>
      <c r="G43" s="147"/>
      <c r="H43" s="147"/>
      <c r="I43" s="211"/>
      <c r="J43" s="211"/>
      <c r="K43" s="211"/>
      <c r="L43" s="211"/>
      <c r="M43" s="211"/>
      <c r="N43" s="211"/>
      <c r="O43" s="147"/>
      <c r="P43" s="147"/>
      <c r="Q43" s="147"/>
      <c r="R43" s="147"/>
      <c r="S43" s="147"/>
      <c r="T43" s="147"/>
      <c r="U43" s="147"/>
      <c r="V43" s="147"/>
      <c r="W43" s="155"/>
      <c r="X43" s="147"/>
      <c r="Y43" s="147"/>
      <c r="Z43" s="147"/>
      <c r="AA43" s="147"/>
      <c r="AB43" s="147"/>
      <c r="AC43" s="147"/>
      <c r="AD43" s="147"/>
      <c r="AE43" s="147"/>
      <c r="AF43" s="147"/>
      <c r="AG43" s="147"/>
      <c r="AH43" s="147"/>
      <c r="AI43" s="147"/>
      <c r="AJ43" s="222"/>
      <c r="AK43" s="147"/>
      <c r="AL43" s="155"/>
      <c r="AM43" s="155"/>
      <c r="AN43" s="149"/>
    </row>
    <row r="44" spans="1:43" ht="18" customHeight="1">
      <c r="A44" s="157" t="s">
        <v>83</v>
      </c>
      <c r="B44" s="157"/>
      <c r="C44" s="157" t="s">
        <v>260</v>
      </c>
      <c r="D44" s="157"/>
      <c r="E44" s="195" t="s">
        <v>261</v>
      </c>
      <c r="F44" s="195"/>
      <c r="G44" s="195"/>
      <c r="H44" s="195"/>
      <c r="I44" s="211"/>
      <c r="J44" s="211"/>
      <c r="K44" s="211"/>
      <c r="L44" s="211"/>
      <c r="M44" s="211"/>
      <c r="N44" s="211"/>
      <c r="O44" s="211"/>
      <c r="P44" s="211"/>
      <c r="Q44" s="211"/>
      <c r="R44" s="211"/>
      <c r="S44" s="211"/>
      <c r="T44" s="211"/>
      <c r="U44" s="211"/>
      <c r="W44" s="155"/>
      <c r="X44" s="147"/>
      <c r="Y44" s="147"/>
      <c r="Z44" s="147"/>
      <c r="AA44" s="147"/>
      <c r="AB44" s="147"/>
      <c r="AC44" s="147"/>
      <c r="AD44" s="147"/>
      <c r="AE44" s="147"/>
      <c r="AF44" s="147"/>
      <c r="AG44" s="147"/>
      <c r="AH44" s="147"/>
      <c r="AI44" s="147"/>
      <c r="AJ44" s="222"/>
      <c r="AK44" s="147"/>
      <c r="AL44" s="155"/>
      <c r="AM44" s="155"/>
      <c r="AN44" s="149"/>
    </row>
    <row r="45" spans="1:43" ht="18" customHeight="1">
      <c r="A45" s="195" t="s">
        <v>57</v>
      </c>
      <c r="B45" s="195"/>
      <c r="C45" s="176">
        <f>ROUNDDOWN(IF(AL38&lt;=60,1,1+ROUNDUP((AL38-60)/40,0)),1)</f>
        <v>2</v>
      </c>
      <c r="D45" s="176"/>
      <c r="E45" s="176">
        <f>ROUNDDOWN(AL39/6+AL40/10,1)</f>
        <v>12.3</v>
      </c>
      <c r="F45" s="176"/>
      <c r="G45" s="176"/>
      <c r="H45" s="176"/>
      <c r="I45" s="211"/>
      <c r="J45" s="211"/>
      <c r="K45" s="211"/>
      <c r="L45" s="211"/>
      <c r="M45" s="211"/>
      <c r="N45" s="211"/>
      <c r="O45" s="211"/>
      <c r="P45" s="211"/>
      <c r="Q45" s="211"/>
      <c r="R45" s="211"/>
      <c r="S45" s="211"/>
      <c r="T45" s="211"/>
      <c r="U45" s="211"/>
      <c r="W45" s="155"/>
      <c r="X45" s="147"/>
      <c r="Y45" s="147"/>
      <c r="Z45" s="147"/>
      <c r="AA45" s="147"/>
      <c r="AB45" s="147"/>
      <c r="AC45" s="147"/>
      <c r="AD45" s="147"/>
      <c r="AE45" s="147"/>
      <c r="AF45" s="147"/>
      <c r="AG45" s="147"/>
      <c r="AH45" s="147"/>
      <c r="AI45" s="147"/>
      <c r="AJ45" s="222"/>
      <c r="AK45" s="147"/>
      <c r="AL45" s="155"/>
      <c r="AM45" s="155"/>
      <c r="AN45" s="149"/>
    </row>
    <row r="46" spans="1:43" ht="5.0999999999999996" customHeight="1">
      <c r="A46" s="160"/>
      <c r="B46" s="160"/>
      <c r="C46" s="160"/>
      <c r="D46" s="160"/>
      <c r="E46" s="160"/>
      <c r="F46" s="160"/>
      <c r="G46" s="160"/>
      <c r="H46" s="160"/>
      <c r="I46" s="160"/>
      <c r="J46" s="147"/>
      <c r="K46" s="147"/>
      <c r="L46" s="147"/>
      <c r="M46" s="222"/>
      <c r="N46" s="147"/>
      <c r="O46" s="147"/>
      <c r="P46" s="147"/>
      <c r="Q46" s="211"/>
      <c r="W46" s="155"/>
      <c r="X46" s="147"/>
      <c r="Y46" s="147"/>
      <c r="Z46" s="147"/>
      <c r="AA46" s="147"/>
      <c r="AB46" s="147"/>
      <c r="AC46" s="147"/>
      <c r="AD46" s="147"/>
      <c r="AE46" s="147"/>
      <c r="AF46" s="147"/>
      <c r="AG46" s="147"/>
      <c r="AH46" s="147"/>
      <c r="AI46" s="147"/>
      <c r="AJ46" s="222"/>
      <c r="AK46" s="147"/>
      <c r="AL46" s="155"/>
      <c r="AM46" s="155"/>
      <c r="AN46" s="149"/>
    </row>
    <row r="47" spans="1:43" ht="21" customHeight="1">
      <c r="A47" s="180" t="s">
        <v>245</v>
      </c>
      <c r="B47" s="145"/>
      <c r="C47" s="156"/>
      <c r="D47" s="156"/>
      <c r="E47" s="156"/>
      <c r="F47" s="156"/>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56"/>
      <c r="AM47" s="156"/>
      <c r="AN47" s="149"/>
    </row>
    <row r="48" spans="1:43" ht="24.95" customHeight="1">
      <c r="A48" s="149"/>
      <c r="B48" s="155"/>
      <c r="C48" s="207" t="str">
        <f>IF(VLOOKUP($AK$1,選択肢!$A$1:$J$32,C53,FALSE)=0,"-",VLOOKUP($AK$1,選択肢!$A$1:$J$32,C53,FALSE))</f>
        <v>管理者</v>
      </c>
      <c r="D48" s="214"/>
      <c r="E48" s="195" t="str">
        <f>IF(VLOOKUP($AK$1,選択肢!$A$1:$J$32,E53,FALSE)=0,"-",VLOOKUP($AK$1,選択肢!$A$1:$J$32,E53,FALSE))</f>
        <v>サービス管理責任者</v>
      </c>
      <c r="F48" s="195"/>
      <c r="G48" s="195"/>
      <c r="H48" s="195"/>
      <c r="I48" s="207" t="str">
        <f>IF(VLOOKUP($AK$1,選択肢!$A$1:$J$32,I53,FALSE)=0,"-",VLOOKUP($AK$1,選択肢!$A$1:$J$32,I53,FALSE))</f>
        <v>地域移行支援員</v>
      </c>
      <c r="J48" s="214"/>
      <c r="K48" s="214"/>
      <c r="L48" s="214"/>
      <c r="M48" s="214"/>
      <c r="N48" s="192"/>
      <c r="O48" s="207" t="str">
        <f>IF(VLOOKUP($AK$1,選択肢!$A$1:$J$32,O53,FALSE)=0,"-",VLOOKUP($AK$1,選択肢!$A$1:$J$32,O53,FALSE))</f>
        <v>生活支援員</v>
      </c>
      <c r="P48" s="214"/>
      <c r="Q48" s="214"/>
      <c r="R48" s="214"/>
      <c r="S48" s="214"/>
      <c r="T48" s="192"/>
      <c r="U48" s="207" t="str">
        <f>IF(VLOOKUP($AK$1,選択肢!$A$1:$J$32,U53,FALSE)=0,"-",VLOOKUP($AK$1,選択肢!$A$1:$J$32,U53,FALSE))</f>
        <v>-</v>
      </c>
      <c r="V48" s="214"/>
      <c r="W48" s="214"/>
      <c r="X48" s="214"/>
      <c r="Y48" s="214"/>
      <c r="Z48" s="192"/>
      <c r="AA48" s="207" t="str">
        <f>IF(VLOOKUP($AK$1,選択肢!$A$1:$J$32,AA53,FALSE)=0,"-",VLOOKUP($AK$1,選択肢!$A$1:$J$32,AA53,FALSE))</f>
        <v>-</v>
      </c>
      <c r="AB48" s="214"/>
      <c r="AC48" s="214"/>
      <c r="AD48" s="214"/>
      <c r="AE48" s="214"/>
      <c r="AF48" s="192"/>
      <c r="AG48" s="195" t="str">
        <f>IF(VLOOKUP($AK$1,選択肢!$A$1:$J$32,AG53,FALSE)=0,"-",VLOOKUP($AK$1,選択肢!$A$1:$J$32,AG53,FALSE))</f>
        <v>-</v>
      </c>
      <c r="AH48" s="195"/>
      <c r="AI48" s="195"/>
      <c r="AJ48" s="195"/>
      <c r="AK48" s="195"/>
      <c r="AL48" s="195" t="str">
        <f>IF(VLOOKUP($AK$1,選択肢!$A$1:$J$32,AL53,FALSE)=0,"-",VLOOKUP($AK$1,選択肢!$A$1:$J$32,AL53,FALSE))</f>
        <v>-</v>
      </c>
      <c r="AM48" s="195"/>
      <c r="AN48" s="149"/>
    </row>
    <row r="49" spans="1:40" ht="18" customHeight="1">
      <c r="A49" s="149"/>
      <c r="B49" s="155"/>
      <c r="C49" s="153" t="s">
        <v>246</v>
      </c>
      <c r="D49" s="153" t="s">
        <v>247</v>
      </c>
      <c r="E49" s="157" t="s">
        <v>246</v>
      </c>
      <c r="F49" s="157" t="s">
        <v>247</v>
      </c>
      <c r="G49" s="157"/>
      <c r="H49" s="157"/>
      <c r="I49" s="153" t="s">
        <v>246</v>
      </c>
      <c r="J49" s="154"/>
      <c r="K49" s="171"/>
      <c r="L49" s="153" t="s">
        <v>247</v>
      </c>
      <c r="M49" s="154"/>
      <c r="N49" s="171"/>
      <c r="O49" s="153" t="s">
        <v>246</v>
      </c>
      <c r="P49" s="154"/>
      <c r="Q49" s="171"/>
      <c r="R49" s="153" t="s">
        <v>247</v>
      </c>
      <c r="S49" s="154"/>
      <c r="T49" s="171"/>
      <c r="U49" s="153" t="s">
        <v>246</v>
      </c>
      <c r="V49" s="154"/>
      <c r="W49" s="171"/>
      <c r="X49" s="153" t="s">
        <v>247</v>
      </c>
      <c r="Y49" s="154"/>
      <c r="Z49" s="171"/>
      <c r="AA49" s="153" t="s">
        <v>246</v>
      </c>
      <c r="AB49" s="154"/>
      <c r="AC49" s="171"/>
      <c r="AD49" s="153" t="s">
        <v>247</v>
      </c>
      <c r="AE49" s="154"/>
      <c r="AF49" s="171"/>
      <c r="AG49" s="153" t="s">
        <v>246</v>
      </c>
      <c r="AH49" s="154"/>
      <c r="AI49" s="171"/>
      <c r="AJ49" s="153" t="s">
        <v>247</v>
      </c>
      <c r="AK49" s="171"/>
      <c r="AL49" s="157" t="s">
        <v>55</v>
      </c>
      <c r="AM49" s="157" t="s">
        <v>269</v>
      </c>
      <c r="AN49" s="149"/>
    </row>
    <row r="50" spans="1:40" ht="18" customHeight="1">
      <c r="A50" s="149"/>
      <c r="B50" s="157" t="s">
        <v>249</v>
      </c>
      <c r="C50" s="157">
        <f>COUNTIFS($B$11:$B$30,C$48,$C$11:$C$30,"A",$E$11:$E$30,"*")</f>
        <v>1</v>
      </c>
      <c r="D50" s="157">
        <f>COUNTIFS($B$11:$B$30,C$48,$C$11:$C$30,"B",$E$11:$E$30,"*")</f>
        <v>0</v>
      </c>
      <c r="E50" s="157">
        <f>COUNTIFS($B$11:$B$30,E$48,$C$11:$C$30,"A",$E$11:$E$30,"*")</f>
        <v>0</v>
      </c>
      <c r="F50" s="153">
        <f>COUNTIFS($B$11:$B$30,E$48,$C$11:$C$30,"B",$E$11:$E$30,"*")</f>
        <v>1</v>
      </c>
      <c r="G50" s="154"/>
      <c r="H50" s="171"/>
      <c r="I50" s="153">
        <f>COUNTIFS($B$11:$B$30,I$48,$C$11:$C$30,"A",$E$11:$E$30,"*")</f>
        <v>0</v>
      </c>
      <c r="J50" s="154"/>
      <c r="K50" s="171"/>
      <c r="L50" s="153">
        <f>COUNTIFS($B$11:$B$30,I$48,$C$11:$C$30,"B",$E$11:$E$30,"*")</f>
        <v>0</v>
      </c>
      <c r="M50" s="154"/>
      <c r="N50" s="171"/>
      <c r="O50" s="153">
        <f>COUNTIFS($B$11:$B$30,O$48,$C$11:$C$30,"A",$E$11:$E$30,"*")</f>
        <v>0</v>
      </c>
      <c r="P50" s="154"/>
      <c r="Q50" s="171"/>
      <c r="R50" s="153">
        <f>COUNTIFS($B$11:$B$30,O$48,$C$11:$C$30,"B",$E$11:$E$30,"*")</f>
        <v>0</v>
      </c>
      <c r="S50" s="154"/>
      <c r="T50" s="171"/>
      <c r="U50" s="153">
        <f>COUNTIFS($B$11:$B$30,U$48,$C$11:$C$30,"A",$E$11:$E$30,"*")</f>
        <v>0</v>
      </c>
      <c r="V50" s="154"/>
      <c r="W50" s="171"/>
      <c r="X50" s="153">
        <f>COUNTIFS($B$11:$B$30,U$48,$C$11:$C$30,"B",$E$11:$E$30,"*")</f>
        <v>0</v>
      </c>
      <c r="Y50" s="154"/>
      <c r="Z50" s="171"/>
      <c r="AA50" s="153">
        <f>COUNTIFS($B$11:$B$30,AA$48,$C$11:$C$30,"A",$E$11:$E$30,"*")</f>
        <v>0</v>
      </c>
      <c r="AB50" s="154"/>
      <c r="AC50" s="171"/>
      <c r="AD50" s="153">
        <f>COUNTIFS($B$11:$B$30,AA$48,$C$11:$C$30,"B",$E$11:$E$30,"*")</f>
        <v>0</v>
      </c>
      <c r="AE50" s="154"/>
      <c r="AF50" s="171"/>
      <c r="AG50" s="153">
        <f>COUNTIFS($B$11:$B$30,AG$48,$C$11:$C$30,"A",$E$11:$E$30,"*")</f>
        <v>0</v>
      </c>
      <c r="AH50" s="154"/>
      <c r="AI50" s="171"/>
      <c r="AJ50" s="153">
        <f>COUNTIFS($B$11:$B$30,AG$48,$C$11:$C$30,"B",$E$11:$E$30,"*")</f>
        <v>0</v>
      </c>
      <c r="AK50" s="171"/>
      <c r="AL50" s="157">
        <f>COUNTIFS($B$11:$B$30,AL$48,$C$11:$C$30,"A",$E$11:$E$30,"*")</f>
        <v>0</v>
      </c>
      <c r="AM50" s="157">
        <f>COUNTIFS($B$11:$B$30,AL$48,$C$11:$C$30,"B",$E$11:$E$30,"*")</f>
        <v>0</v>
      </c>
      <c r="AN50" s="149"/>
    </row>
    <row r="51" spans="1:40" ht="18" customHeight="1">
      <c r="A51" s="149"/>
      <c r="B51" s="195" t="s">
        <v>251</v>
      </c>
      <c r="C51" s="157">
        <f>COUNTIFS($B$11:$B$30,C$48,$C$11:$C$30,"C",$E$11:$E$30,"*")</f>
        <v>0</v>
      </c>
      <c r="D51" s="157">
        <f>COUNTIFS($B$11:$B$30,C$48,$C$11:$C$30,"D",$E$11:$E$30,"*")</f>
        <v>0</v>
      </c>
      <c r="E51" s="157">
        <f>COUNTIFS($B$11:$B$30,E$48,$C$11:$C$30,"C",$E$11:$E$30,"*")</f>
        <v>0</v>
      </c>
      <c r="F51" s="153">
        <f>COUNTIFS($B$11:$B$30,E$48,$C$11:$C$30,"D",$E$11:$E$30,"*")</f>
        <v>0</v>
      </c>
      <c r="G51" s="154"/>
      <c r="H51" s="171"/>
      <c r="I51" s="153">
        <f>COUNTIFS($B$11:$B$30,I$48,$C$11:$C$30,"C",$E$11:$E$30,"*")</f>
        <v>1</v>
      </c>
      <c r="J51" s="154"/>
      <c r="K51" s="171"/>
      <c r="L51" s="153">
        <f>COUNTIFS($B$11:$B$30,I$48,$C$11:$C$30,"D",$E$11:$E$30,"*")</f>
        <v>0</v>
      </c>
      <c r="M51" s="154"/>
      <c r="N51" s="171"/>
      <c r="O51" s="153">
        <f>COUNTIFS($B$11:$B$30,O$48,$C$11:$C$30,"C",$E$11:$E$30,"*")</f>
        <v>0</v>
      </c>
      <c r="P51" s="154"/>
      <c r="Q51" s="171"/>
      <c r="R51" s="153">
        <f>COUNTIFS($B$11:$B$30,O$48,$C$11:$C$30,"D",$E$11:$E$30,"*")</f>
        <v>1</v>
      </c>
      <c r="S51" s="154"/>
      <c r="T51" s="171"/>
      <c r="U51" s="153">
        <f>COUNTIFS($B$11:$B$30,U$48,$C$11:$C$30,"C",$E$11:$E$30,"*")</f>
        <v>0</v>
      </c>
      <c r="V51" s="154"/>
      <c r="W51" s="171"/>
      <c r="X51" s="153">
        <f>COUNTIFS($B$11:$B$30,U$48,$C$11:$C$30,"D",$E$11:$E$30,"*")</f>
        <v>0</v>
      </c>
      <c r="Y51" s="154"/>
      <c r="Z51" s="171"/>
      <c r="AA51" s="153">
        <f>COUNTIFS($B$11:$B$30,AA$48,$C$11:$C$30,"C",$E$11:$E$30,"*")</f>
        <v>0</v>
      </c>
      <c r="AB51" s="154"/>
      <c r="AC51" s="171"/>
      <c r="AD51" s="153">
        <f>COUNTIFS($B$11:$B$30,AA$48,$C$11:$C$30,"D",$E$11:$E$30,"*")</f>
        <v>0</v>
      </c>
      <c r="AE51" s="154"/>
      <c r="AF51" s="171"/>
      <c r="AG51" s="153">
        <f>COUNTIFS($B$11:$B$30,AG$48,$C$11:$C$30,"C",$E$11:$E$30,"*")</f>
        <v>0</v>
      </c>
      <c r="AH51" s="154"/>
      <c r="AI51" s="171"/>
      <c r="AJ51" s="153">
        <f>COUNTIFS($B$11:$B$30,AG$48,$C$11:$C$30,"D",$E$11:$E$30,"*")</f>
        <v>0</v>
      </c>
      <c r="AK51" s="171"/>
      <c r="AL51" s="157">
        <f>COUNTIFS($B$11:$B$30,AL$48,$C$11:$C$30,"C",$E$11:$E$30,"*")</f>
        <v>0</v>
      </c>
      <c r="AM51" s="157">
        <f>COUNTIFS($B$11:$B$30,AL$48,$C$11:$C$30,"D",$E$11:$E$30,"*")</f>
        <v>0</v>
      </c>
      <c r="AN51" s="149"/>
    </row>
    <row r="52" spans="1:40" ht="24.95" customHeight="1">
      <c r="A52" s="149"/>
      <c r="B52" s="195" t="s">
        <v>252</v>
      </c>
      <c r="C52" s="207">
        <f>IF($AK$3="４週",SUMIFS($AK$11:$AK$30,$B$11:$B$30,C48)/4/$AH$5,IF($AK$3="歴月",SUMIFS($AK$11:$AK$30,$B$11:$B$30,C48)/$AL$5,"記載する期間を選択してください"))</f>
        <v>0</v>
      </c>
      <c r="D52" s="192"/>
      <c r="E52" s="207">
        <f>IF($AK$3="４週",SUMIFS($AK$11:$AK$30,$B$11:$B$30,E48)/4/$AH$5,IF($AK$3="歴月",SUMIFS($AK$11:$AK$30,$B$11:$B$30,E48)/$AL$5,"記載する期間を選択してください"))</f>
        <v>0</v>
      </c>
      <c r="F52" s="214"/>
      <c r="G52" s="214"/>
      <c r="H52" s="192"/>
      <c r="I52" s="207">
        <f>IF($AK$3="４週",SUMIFS($AK$11:$AK$30,$B$11:$B$30,I48)/4/$AH$5,IF($AK$3="歴月",SUMIFS($AK$11:$AK$30,$B$11:$B$30,I48)/$AL$5,"記載する期間を選択してください"))</f>
        <v>0</v>
      </c>
      <c r="J52" s="214"/>
      <c r="K52" s="214"/>
      <c r="L52" s="214"/>
      <c r="M52" s="214"/>
      <c r="N52" s="192"/>
      <c r="O52" s="207">
        <f>IF($AK$3="４週",SUMIFS($AK$11:$AK$30,$B$11:$B$30,O48)/4/$AH$5,IF($AK$3="歴月",SUMIFS($AK$11:$AK$30,$B$11:$B$30,O48)/$AL$5,"記載する期間を選択してください"))</f>
        <v>0</v>
      </c>
      <c r="P52" s="214"/>
      <c r="Q52" s="214"/>
      <c r="R52" s="214"/>
      <c r="S52" s="214"/>
      <c r="T52" s="192"/>
      <c r="U52" s="207">
        <f>IF($AK$3="４週",SUMIFS($AK$11:$AK$30,$B$11:$B$30,U48)/4/$AH$5,IF($AK$3="歴月",SUMIFS($AK$11:$AK$30,$B$11:$B$30,U48)/$AL$5,"記載する期間を選択してください"))</f>
        <v>0</v>
      </c>
      <c r="V52" s="214"/>
      <c r="W52" s="214"/>
      <c r="X52" s="214"/>
      <c r="Y52" s="214"/>
      <c r="Z52" s="192"/>
      <c r="AA52" s="207">
        <f>IF($AK$3="４週",SUMIFS($AK$11:$AK$30,$B$11:$B$30,AA48)/4/$AH$5,IF($AK$3="歴月",SUMIFS($AK$11:$AK$30,$B$11:$B$30,AA48)/$AL$5,"記載する期間を選択してください"))</f>
        <v>0</v>
      </c>
      <c r="AB52" s="214"/>
      <c r="AC52" s="214"/>
      <c r="AD52" s="214"/>
      <c r="AE52" s="214"/>
      <c r="AF52" s="192"/>
      <c r="AG52" s="207">
        <f>IF($AK$3="４週",SUMIFS($AK$11:$AK$30,$B$11:$B$30,AG48)/4/$AH$5,IF($AK$3="歴月",SUMIFS($AK$11:$AK$30,$B$11:$B$30,AG48)/$AL$5,"記載する期間を選択してください"))</f>
        <v>0</v>
      </c>
      <c r="AH52" s="214"/>
      <c r="AI52" s="214"/>
      <c r="AJ52" s="214"/>
      <c r="AK52" s="192"/>
      <c r="AL52" s="207">
        <f>IF($AK$3="４週",SUMIFS($AK$11:$AK$30,$B$11:$B$30,AL48)/4/$AH$5,IF($AK$3="歴月",SUMIFS($AK$11:$AK$30,$B$11:$B$30,AL48)/$AL$5,"記載する期間を選択してください"))</f>
        <v>0</v>
      </c>
      <c r="AM52" s="192"/>
      <c r="AN52" s="149"/>
    </row>
    <row r="53" spans="1:40" ht="5.0999999999999996" customHeight="1">
      <c r="A53" s="149"/>
      <c r="B53" s="145"/>
      <c r="C53" s="179">
        <v>2</v>
      </c>
      <c r="D53" s="179"/>
      <c r="E53" s="179">
        <v>3</v>
      </c>
      <c r="F53" s="179"/>
      <c r="G53" s="179"/>
      <c r="H53" s="179"/>
      <c r="I53" s="179">
        <v>4</v>
      </c>
      <c r="J53" s="179"/>
      <c r="K53" s="179"/>
      <c r="L53" s="179"/>
      <c r="M53" s="179"/>
      <c r="N53" s="179"/>
      <c r="O53" s="179">
        <v>5</v>
      </c>
      <c r="P53" s="179"/>
      <c r="Q53" s="179"/>
      <c r="R53" s="179"/>
      <c r="S53" s="179"/>
      <c r="T53" s="179"/>
      <c r="U53" s="179">
        <v>6</v>
      </c>
      <c r="V53" s="179"/>
      <c r="W53" s="179"/>
      <c r="X53" s="179"/>
      <c r="Y53" s="179"/>
      <c r="Z53" s="179"/>
      <c r="AA53" s="179">
        <v>7</v>
      </c>
      <c r="AB53" s="179"/>
      <c r="AC53" s="179"/>
      <c r="AD53" s="179"/>
      <c r="AE53" s="179"/>
      <c r="AF53" s="179"/>
      <c r="AG53" s="179">
        <v>8</v>
      </c>
      <c r="AH53" s="179"/>
      <c r="AI53" s="179"/>
      <c r="AJ53" s="179"/>
      <c r="AK53" s="179"/>
      <c r="AL53" s="179">
        <v>9</v>
      </c>
      <c r="AM53" s="156"/>
      <c r="AN53" s="149"/>
    </row>
    <row r="54" spans="1:40" ht="15" customHeight="1">
      <c r="A54" s="147" t="s">
        <v>170</v>
      </c>
      <c r="B54" s="159"/>
      <c r="C54" s="159"/>
      <c r="D54" s="159"/>
      <c r="E54" s="159"/>
      <c r="F54" s="178"/>
      <c r="G54" s="159"/>
      <c r="H54" s="179"/>
      <c r="I54" s="179"/>
      <c r="J54" s="179"/>
      <c r="K54" s="179"/>
      <c r="L54" s="179"/>
      <c r="M54" s="179"/>
      <c r="N54" s="179"/>
      <c r="O54" s="179"/>
      <c r="P54" s="179"/>
      <c r="Q54" s="179"/>
      <c r="R54" s="179">
        <v>6</v>
      </c>
      <c r="S54" s="179"/>
      <c r="T54" s="179"/>
      <c r="U54" s="179"/>
      <c r="V54" s="179"/>
      <c r="W54" s="179"/>
      <c r="X54" s="179">
        <v>7</v>
      </c>
      <c r="Y54" s="179"/>
      <c r="Z54" s="179"/>
      <c r="AA54" s="179"/>
      <c r="AB54" s="179"/>
      <c r="AC54" s="179"/>
      <c r="AD54" s="179">
        <v>8</v>
      </c>
      <c r="AE54" s="179"/>
      <c r="AF54" s="179"/>
      <c r="AG54" s="187"/>
      <c r="AH54" s="187"/>
      <c r="AI54" s="187"/>
      <c r="AJ54" s="187">
        <v>9</v>
      </c>
      <c r="AK54" s="179"/>
      <c r="AL54" s="179"/>
      <c r="AM54" s="149"/>
    </row>
    <row r="55" spans="1:40" s="147" customFormat="1" ht="15" customHeight="1">
      <c r="A55" s="147" t="s">
        <v>53</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row>
    <row r="56" spans="1:40" s="147" customFormat="1" ht="15" customHeight="1">
      <c r="A56" s="147" t="s">
        <v>171</v>
      </c>
      <c r="B56" s="160"/>
      <c r="C56" s="160"/>
      <c r="D56" s="160"/>
      <c r="E56" s="160"/>
      <c r="F56" s="160"/>
      <c r="G56" s="16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row>
    <row r="57" spans="1:40" s="147" customFormat="1" ht="15" customHeight="1">
      <c r="A57" s="147" t="s">
        <v>42</v>
      </c>
      <c r="B57" s="160"/>
      <c r="C57" s="160"/>
      <c r="D57" s="160"/>
      <c r="E57" s="160"/>
      <c r="F57" s="160"/>
      <c r="G57" s="16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row>
    <row r="58" spans="1:40" s="147" customFormat="1" ht="15" customHeight="1">
      <c r="A58" s="147" t="s">
        <v>172</v>
      </c>
      <c r="B58" s="160"/>
      <c r="C58" s="160"/>
      <c r="D58" s="160"/>
      <c r="E58" s="160"/>
      <c r="F58" s="160"/>
      <c r="G58" s="16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row>
    <row r="59" spans="1:40" ht="15" customHeight="1">
      <c r="A59" s="147" t="s">
        <v>173</v>
      </c>
      <c r="B59" s="161"/>
      <c r="C59" s="147"/>
      <c r="D59" s="147"/>
      <c r="E59" s="147"/>
      <c r="F59" s="147"/>
      <c r="G59" s="147"/>
    </row>
    <row r="60" spans="1:40" ht="15" customHeight="1">
      <c r="A60" s="147" t="s">
        <v>174</v>
      </c>
      <c r="B60" s="161"/>
      <c r="C60" s="147"/>
      <c r="D60" s="147"/>
      <c r="E60" s="147"/>
      <c r="F60" s="147"/>
      <c r="G60" s="147"/>
    </row>
    <row r="61" spans="1:40" ht="15" customHeight="1">
      <c r="A61" s="147"/>
      <c r="B61" s="157" t="s">
        <v>175</v>
      </c>
      <c r="C61" s="157" t="s">
        <v>176</v>
      </c>
      <c r="D61" s="157"/>
      <c r="E61" s="157"/>
      <c r="F61" s="147"/>
      <c r="G61" s="147"/>
    </row>
    <row r="62" spans="1:40" ht="15" customHeight="1">
      <c r="A62" s="147"/>
      <c r="B62" s="162" t="s">
        <v>180</v>
      </c>
      <c r="C62" s="168" t="s">
        <v>181</v>
      </c>
      <c r="D62" s="168"/>
      <c r="E62" s="168"/>
      <c r="F62" s="147"/>
      <c r="G62" s="147"/>
    </row>
    <row r="63" spans="1:40" ht="15" customHeight="1">
      <c r="A63" s="147"/>
      <c r="B63" s="162" t="s">
        <v>182</v>
      </c>
      <c r="C63" s="168" t="s">
        <v>183</v>
      </c>
      <c r="D63" s="168"/>
      <c r="E63" s="168"/>
      <c r="F63" s="147"/>
      <c r="G63" s="147"/>
    </row>
    <row r="64" spans="1:40" ht="15" customHeight="1">
      <c r="A64" s="147"/>
      <c r="B64" s="162" t="s">
        <v>184</v>
      </c>
      <c r="C64" s="168" t="s">
        <v>185</v>
      </c>
      <c r="D64" s="168"/>
      <c r="E64" s="168"/>
      <c r="F64" s="147"/>
      <c r="G64" s="147"/>
    </row>
    <row r="65" spans="1:7" ht="15" customHeight="1">
      <c r="A65" s="147"/>
      <c r="B65" s="162" t="s">
        <v>187</v>
      </c>
      <c r="C65" s="168" t="s">
        <v>188</v>
      </c>
      <c r="D65" s="168"/>
      <c r="E65" s="168"/>
      <c r="F65" s="147"/>
      <c r="G65" s="147"/>
    </row>
    <row r="66" spans="1:7" ht="15" customHeight="1">
      <c r="A66" s="147"/>
      <c r="B66" s="147" t="s">
        <v>190</v>
      </c>
      <c r="C66" s="147"/>
      <c r="D66" s="147"/>
      <c r="E66" s="147"/>
      <c r="F66" s="147"/>
      <c r="G66" s="147"/>
    </row>
    <row r="67" spans="1:7" ht="15" customHeight="1">
      <c r="A67" s="147"/>
      <c r="B67" s="147" t="s">
        <v>30</v>
      </c>
      <c r="C67" s="147"/>
      <c r="D67" s="147"/>
      <c r="E67" s="147"/>
      <c r="F67" s="147"/>
      <c r="G67" s="147"/>
    </row>
    <row r="68" spans="1:7" ht="15" customHeight="1">
      <c r="A68" s="147"/>
      <c r="B68" s="147" t="s">
        <v>191</v>
      </c>
      <c r="C68" s="147"/>
      <c r="D68" s="147"/>
      <c r="E68" s="147"/>
      <c r="F68" s="147"/>
      <c r="G68" s="147"/>
    </row>
    <row r="69" spans="1:7" ht="15" customHeight="1">
      <c r="A69" s="147" t="s">
        <v>192</v>
      </c>
      <c r="B69" s="161"/>
      <c r="C69" s="147"/>
      <c r="D69" s="147"/>
      <c r="E69" s="147"/>
      <c r="F69" s="147"/>
      <c r="G69" s="147"/>
    </row>
    <row r="70" spans="1:7" ht="15" customHeight="1">
      <c r="A70" s="147" t="s">
        <v>289</v>
      </c>
      <c r="B70" s="161"/>
      <c r="C70" s="147"/>
      <c r="D70" s="147"/>
      <c r="E70" s="147"/>
      <c r="F70" s="147"/>
      <c r="G70" s="147"/>
    </row>
    <row r="71" spans="1:7" ht="15" customHeight="1">
      <c r="A71" s="147" t="s">
        <v>193</v>
      </c>
      <c r="B71" s="161"/>
      <c r="C71" s="147"/>
      <c r="D71" s="147"/>
      <c r="E71" s="147"/>
      <c r="F71" s="147"/>
      <c r="G71" s="147"/>
    </row>
    <row r="72" spans="1:7" ht="15" customHeight="1">
      <c r="A72" s="147" t="s">
        <v>194</v>
      </c>
      <c r="B72" s="161"/>
      <c r="C72" s="147"/>
      <c r="D72" s="147"/>
      <c r="E72" s="147"/>
      <c r="F72" s="147"/>
      <c r="G72" s="147"/>
    </row>
    <row r="73" spans="1:7" ht="15" customHeight="1">
      <c r="A73" s="147" t="s">
        <v>195</v>
      </c>
      <c r="B73" s="161"/>
      <c r="C73" s="147"/>
      <c r="D73" s="147"/>
      <c r="E73" s="147"/>
      <c r="F73" s="147"/>
      <c r="G73" s="147"/>
    </row>
    <row r="74" spans="1:7" ht="15" customHeight="1">
      <c r="A74" s="147" t="s">
        <v>196</v>
      </c>
      <c r="B74" s="161"/>
      <c r="C74" s="147"/>
      <c r="D74" s="147"/>
      <c r="E74" s="147"/>
      <c r="F74" s="147"/>
      <c r="G74" s="147"/>
    </row>
    <row r="75" spans="1:7" ht="15" customHeight="1">
      <c r="A75" s="147"/>
      <c r="B75" s="147" t="s">
        <v>99</v>
      </c>
      <c r="C75" s="147"/>
      <c r="D75" s="147"/>
      <c r="E75" s="147"/>
      <c r="F75" s="147"/>
      <c r="G75" s="147"/>
    </row>
    <row r="76" spans="1:7" ht="15" customHeight="1">
      <c r="A76" s="147"/>
      <c r="B76" s="147" t="s">
        <v>197</v>
      </c>
      <c r="C76" s="147"/>
      <c r="D76" s="147"/>
      <c r="E76" s="147"/>
      <c r="F76" s="147"/>
      <c r="G76" s="147"/>
    </row>
    <row r="77" spans="1:7" ht="15" customHeight="1">
      <c r="A77" s="147" t="s">
        <v>133</v>
      </c>
      <c r="B77" s="161"/>
      <c r="C77" s="147"/>
      <c r="D77" s="147"/>
      <c r="E77" s="147"/>
      <c r="F77" s="147"/>
      <c r="G77" s="147"/>
    </row>
    <row r="78" spans="1:7" ht="15" customHeight="1">
      <c r="A78" s="147" t="s">
        <v>199</v>
      </c>
      <c r="B78" s="161"/>
      <c r="C78" s="147"/>
      <c r="D78" s="147"/>
      <c r="E78" s="147"/>
      <c r="F78" s="147"/>
      <c r="G78" s="147"/>
    </row>
    <row r="79" spans="1:7" ht="15" customHeight="1">
      <c r="A79" s="147" t="s">
        <v>200</v>
      </c>
      <c r="B79" s="161"/>
      <c r="C79" s="147"/>
      <c r="D79" s="147"/>
      <c r="E79" s="147"/>
      <c r="F79" s="147"/>
      <c r="G79" s="147"/>
    </row>
    <row r="80" spans="1:7" ht="15" customHeight="1">
      <c r="A80" s="147" t="s">
        <v>201</v>
      </c>
      <c r="B80" s="161"/>
      <c r="C80" s="147"/>
      <c r="D80" s="147"/>
      <c r="E80" s="147"/>
      <c r="F80" s="147"/>
      <c r="G80" s="147"/>
    </row>
    <row r="81" spans="1:7" ht="15" customHeight="1">
      <c r="A81" s="147" t="s">
        <v>203</v>
      </c>
      <c r="B81" s="161"/>
      <c r="C81" s="147"/>
      <c r="D81" s="147"/>
      <c r="E81" s="147"/>
      <c r="F81" s="147"/>
      <c r="G81" s="147"/>
    </row>
    <row r="82" spans="1:7" ht="15" customHeight="1">
      <c r="A82" s="147" t="s">
        <v>60</v>
      </c>
      <c r="B82" s="161"/>
      <c r="C82" s="147"/>
      <c r="D82" s="147"/>
      <c r="E82" s="147"/>
      <c r="F82" s="147"/>
      <c r="G82" s="147"/>
    </row>
    <row r="83" spans="1:7" ht="15" customHeight="1">
      <c r="A83" s="147" t="s">
        <v>205</v>
      </c>
      <c r="B83" s="161"/>
      <c r="C83" s="147"/>
      <c r="D83" s="147"/>
      <c r="E83" s="147"/>
      <c r="F83" s="147"/>
      <c r="G83" s="147"/>
    </row>
    <row r="84" spans="1:7" ht="15" customHeight="1">
      <c r="A84" s="147" t="s">
        <v>206</v>
      </c>
      <c r="B84" s="161"/>
      <c r="C84" s="147"/>
      <c r="D84" s="147"/>
      <c r="E84" s="147"/>
      <c r="F84" s="147"/>
      <c r="G84" s="147"/>
    </row>
  </sheetData>
  <mergeCells count="167">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1:C41"/>
    <mergeCell ref="F41:H41"/>
    <mergeCell ref="I41:K41"/>
    <mergeCell ref="L41:N41"/>
    <mergeCell ref="O41:Q41"/>
    <mergeCell ref="R41:T41"/>
    <mergeCell ref="U41:W41"/>
    <mergeCell ref="X41:Z41"/>
    <mergeCell ref="AA41:AC41"/>
    <mergeCell ref="AD41:AF41"/>
    <mergeCell ref="AG41:AI41"/>
    <mergeCell ref="AJ41:AK41"/>
    <mergeCell ref="A44:B44"/>
    <mergeCell ref="C44:D44"/>
    <mergeCell ref="E44:H44"/>
    <mergeCell ref="A45:B45"/>
    <mergeCell ref="C45:D45"/>
    <mergeCell ref="E45:H45"/>
    <mergeCell ref="C48:D48"/>
    <mergeCell ref="E48:H48"/>
    <mergeCell ref="I48:N48"/>
    <mergeCell ref="O48:T48"/>
    <mergeCell ref="U48:Z48"/>
    <mergeCell ref="AA48:AF48"/>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F51:H51"/>
    <mergeCell ref="I51:K51"/>
    <mergeCell ref="L51:N51"/>
    <mergeCell ref="O51:Q51"/>
    <mergeCell ref="R51:T51"/>
    <mergeCell ref="U51:W51"/>
    <mergeCell ref="X51:Z51"/>
    <mergeCell ref="AA51:AC51"/>
    <mergeCell ref="AD51:AF51"/>
    <mergeCell ref="AG51:AI51"/>
    <mergeCell ref="AJ51:AK51"/>
    <mergeCell ref="C52:D52"/>
    <mergeCell ref="E52:H52"/>
    <mergeCell ref="I52:N52"/>
    <mergeCell ref="O52:T52"/>
    <mergeCell ref="U52:Z52"/>
    <mergeCell ref="AA52:AF52"/>
    <mergeCell ref="AG52:AK52"/>
    <mergeCell ref="AL52:AM52"/>
    <mergeCell ref="C61:E61"/>
    <mergeCell ref="C62:E62"/>
    <mergeCell ref="C63:E63"/>
    <mergeCell ref="C64:E64"/>
    <mergeCell ref="C65:E65"/>
    <mergeCell ref="A7:A10"/>
    <mergeCell ref="B7:B8"/>
    <mergeCell ref="C7:C10"/>
    <mergeCell ref="D7:D10"/>
    <mergeCell ref="E7:E10"/>
    <mergeCell ref="AK7:AK10"/>
    <mergeCell ref="AL7:AL10"/>
    <mergeCell ref="AM7:AN10"/>
    <mergeCell ref="B9:B10"/>
    <mergeCell ref="AM31:AN32"/>
  </mergeCells>
  <phoneticPr fontId="4"/>
  <dataValidations count="7">
    <dataValidation type="whole" operator="greaterThanOrEqual" allowBlank="1" showDropDown="0" showInputMessage="1" showErrorMessage="1" sqref="D38:F41 L38:L41 I38:I41 O38:O41 AG38:AG41 AD38:AD41 AA38:AA41 X38:X41 U38:U41 R38:R41">
      <formula1>0</formula1>
    </dataValidation>
    <dataValidation operator="greaterThanOrEqual" allowBlank="1" showDropDown="0" showInputMessage="1" showErrorMessage="1" sqref="I46 I42 AJ38:AJ41 L42 L46 AL38:AL40"/>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69"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theme="5"/>
  </sheetPr>
  <dimension ref="A1:AQ82"/>
  <sheetViews>
    <sheetView showGridLines="0" zoomScaleSheetLayoutView="100" workbookViewId="0">
      <selection activeCell="B9" sqref="B9:B10"/>
    </sheetView>
  </sheetViews>
  <sheetFormatPr defaultColWidth="8.25" defaultRowHeight="21" customHeight="1"/>
  <cols>
    <col min="1" max="1" width="2.625" style="145" customWidth="1"/>
    <col min="2" max="2" width="14.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42" width="8.25" style="145"/>
    <col min="43" max="44" width="49.5" style="145" customWidth="1"/>
    <col min="45" max="45" width="38.375" style="145" customWidth="1"/>
    <col min="46"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236</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40</v>
      </c>
      <c r="AI5" s="241"/>
      <c r="AJ5" s="241"/>
      <c r="AK5" s="183" t="s">
        <v>148</v>
      </c>
      <c r="AL5" s="247">
        <v>160</v>
      </c>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1</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1</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1</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80" t="s">
        <v>155</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260">
        <v>4</v>
      </c>
      <c r="E37" s="260">
        <v>5</v>
      </c>
      <c r="F37" s="260">
        <v>6</v>
      </c>
      <c r="G37" s="260"/>
      <c r="H37" s="260"/>
      <c r="I37" s="260">
        <v>7</v>
      </c>
      <c r="J37" s="260"/>
      <c r="K37" s="260"/>
      <c r="L37" s="260">
        <v>8</v>
      </c>
      <c r="M37" s="260"/>
      <c r="N37" s="260"/>
      <c r="O37" s="260">
        <v>9</v>
      </c>
      <c r="P37" s="260"/>
      <c r="Q37" s="260"/>
      <c r="R37" s="260">
        <v>10</v>
      </c>
      <c r="S37" s="260"/>
      <c r="T37" s="260"/>
      <c r="U37" s="260">
        <v>11</v>
      </c>
      <c r="V37" s="260"/>
      <c r="W37" s="260"/>
      <c r="X37" s="260">
        <v>12</v>
      </c>
      <c r="Y37" s="260"/>
      <c r="Z37" s="260"/>
      <c r="AA37" s="260">
        <v>1</v>
      </c>
      <c r="AB37" s="260"/>
      <c r="AC37" s="260"/>
      <c r="AD37" s="260">
        <v>2</v>
      </c>
      <c r="AE37" s="260"/>
      <c r="AF37" s="260"/>
      <c r="AG37" s="260">
        <v>3</v>
      </c>
      <c r="AH37" s="260"/>
      <c r="AI37" s="260"/>
      <c r="AJ37" s="157" t="s">
        <v>265</v>
      </c>
      <c r="AK37" s="157"/>
      <c r="AL37" s="195" t="s">
        <v>266</v>
      </c>
      <c r="AM37" s="211"/>
      <c r="AN37" s="211"/>
      <c r="AO37" s="211"/>
      <c r="AP37" s="211"/>
      <c r="AQ37" s="211"/>
    </row>
    <row r="38" spans="1:43" ht="18" customHeight="1">
      <c r="A38" s="259" t="s">
        <v>267</v>
      </c>
      <c r="B38" s="259"/>
      <c r="C38" s="259"/>
      <c r="D38" s="274">
        <v>60</v>
      </c>
      <c r="E38" s="274">
        <v>57</v>
      </c>
      <c r="F38" s="274">
        <v>60</v>
      </c>
      <c r="G38" s="274"/>
      <c r="H38" s="274"/>
      <c r="I38" s="274">
        <v>105</v>
      </c>
      <c r="J38" s="274"/>
      <c r="K38" s="274"/>
      <c r="L38" s="274">
        <v>105</v>
      </c>
      <c r="M38" s="274"/>
      <c r="N38" s="274"/>
      <c r="O38" s="274">
        <v>95</v>
      </c>
      <c r="P38" s="274"/>
      <c r="Q38" s="274"/>
      <c r="R38" s="274">
        <v>60</v>
      </c>
      <c r="S38" s="274"/>
      <c r="T38" s="274"/>
      <c r="U38" s="274">
        <v>60</v>
      </c>
      <c r="V38" s="274"/>
      <c r="W38" s="274"/>
      <c r="X38" s="274">
        <v>57</v>
      </c>
      <c r="Y38" s="274"/>
      <c r="Z38" s="274"/>
      <c r="AA38" s="274">
        <v>57</v>
      </c>
      <c r="AB38" s="274"/>
      <c r="AC38" s="274"/>
      <c r="AD38" s="274">
        <v>95</v>
      </c>
      <c r="AE38" s="274"/>
      <c r="AF38" s="274"/>
      <c r="AG38" s="274">
        <v>100</v>
      </c>
      <c r="AH38" s="274"/>
      <c r="AI38" s="274"/>
      <c r="AJ38" s="168">
        <f>SUM(D38:AI38)</f>
        <v>911</v>
      </c>
      <c r="AK38" s="168"/>
      <c r="AL38" s="264">
        <f>ROUNDUP(AJ38/AJ39,1)</f>
        <v>3.9</v>
      </c>
      <c r="AM38" s="211"/>
      <c r="AN38" s="211"/>
      <c r="AO38" s="211"/>
      <c r="AP38" s="211"/>
      <c r="AQ38" s="211"/>
    </row>
    <row r="39" spans="1:43" ht="18" customHeight="1">
      <c r="A39" s="259" t="s">
        <v>268</v>
      </c>
      <c r="B39" s="259"/>
      <c r="C39" s="259"/>
      <c r="D39" s="175">
        <v>20</v>
      </c>
      <c r="E39" s="175">
        <v>19</v>
      </c>
      <c r="F39" s="175">
        <v>20</v>
      </c>
      <c r="G39" s="175"/>
      <c r="H39" s="175"/>
      <c r="I39" s="175">
        <v>21</v>
      </c>
      <c r="J39" s="175"/>
      <c r="K39" s="175"/>
      <c r="L39" s="175">
        <v>21</v>
      </c>
      <c r="M39" s="175"/>
      <c r="N39" s="175"/>
      <c r="O39" s="175">
        <v>19</v>
      </c>
      <c r="P39" s="175"/>
      <c r="Q39" s="175"/>
      <c r="R39" s="175">
        <v>20</v>
      </c>
      <c r="S39" s="175"/>
      <c r="T39" s="175"/>
      <c r="U39" s="175">
        <v>20</v>
      </c>
      <c r="V39" s="175"/>
      <c r="W39" s="175"/>
      <c r="X39" s="175">
        <v>19</v>
      </c>
      <c r="Y39" s="175"/>
      <c r="Z39" s="175"/>
      <c r="AA39" s="175">
        <v>19</v>
      </c>
      <c r="AB39" s="175"/>
      <c r="AC39" s="175"/>
      <c r="AD39" s="175">
        <v>19</v>
      </c>
      <c r="AE39" s="175"/>
      <c r="AF39" s="175"/>
      <c r="AG39" s="175">
        <v>20</v>
      </c>
      <c r="AH39" s="175"/>
      <c r="AI39" s="175"/>
      <c r="AJ39" s="168">
        <f>+SUM(D39:AI39)</f>
        <v>237</v>
      </c>
      <c r="AK39" s="168"/>
      <c r="AL39" s="265"/>
      <c r="AM39" s="211"/>
      <c r="AN39" s="211"/>
      <c r="AO39" s="211"/>
      <c r="AP39" s="211"/>
      <c r="AQ39" s="211"/>
    </row>
    <row r="40" spans="1:43" ht="5.0999999999999996" customHeight="1">
      <c r="A40" s="160"/>
      <c r="B40" s="160"/>
      <c r="C40" s="160"/>
      <c r="D40" s="211"/>
      <c r="E40" s="211"/>
      <c r="F40" s="211"/>
      <c r="G40" s="211"/>
      <c r="H40" s="211"/>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222"/>
      <c r="AK40" s="147"/>
      <c r="AL40" s="155"/>
      <c r="AM40" s="155"/>
      <c r="AN40" s="149"/>
    </row>
    <row r="41" spans="1:43" ht="18" customHeight="1">
      <c r="A41" s="180" t="s">
        <v>221</v>
      </c>
      <c r="B41" s="147"/>
      <c r="D41" s="147"/>
      <c r="E41" s="147"/>
      <c r="F41" s="147"/>
      <c r="G41" s="147"/>
      <c r="H41" s="147"/>
      <c r="I41" s="211"/>
      <c r="J41" s="211"/>
      <c r="K41" s="211"/>
      <c r="L41" s="211"/>
      <c r="M41" s="211"/>
      <c r="N41" s="211"/>
      <c r="O41" s="147"/>
      <c r="P41" s="147"/>
      <c r="Q41" s="147"/>
      <c r="R41" s="147"/>
      <c r="S41" s="147"/>
      <c r="T41" s="147"/>
      <c r="U41" s="147"/>
      <c r="V41" s="147"/>
      <c r="W41" s="155"/>
      <c r="X41" s="147"/>
      <c r="Y41" s="147"/>
      <c r="Z41" s="147"/>
      <c r="AA41" s="147"/>
      <c r="AB41" s="147"/>
      <c r="AC41" s="147"/>
      <c r="AD41" s="147"/>
      <c r="AE41" s="147"/>
      <c r="AF41" s="147"/>
      <c r="AG41" s="147"/>
      <c r="AH41" s="147"/>
      <c r="AI41" s="147"/>
      <c r="AJ41" s="222"/>
      <c r="AK41" s="147"/>
      <c r="AL41" s="155"/>
      <c r="AM41" s="155"/>
      <c r="AN41" s="149"/>
    </row>
    <row r="42" spans="1:43" ht="24.95" customHeight="1">
      <c r="A42" s="157" t="s">
        <v>83</v>
      </c>
      <c r="B42" s="157"/>
      <c r="C42" s="153" t="s">
        <v>1</v>
      </c>
      <c r="D42" s="171"/>
      <c r="E42" s="276"/>
      <c r="F42" s="276"/>
      <c r="G42" s="276"/>
      <c r="H42" s="165"/>
      <c r="I42" s="227"/>
      <c r="J42" s="227"/>
      <c r="K42" s="227"/>
      <c r="L42" s="227"/>
      <c r="M42" s="227"/>
      <c r="N42" s="227"/>
      <c r="O42" s="211"/>
      <c r="P42" s="211"/>
      <c r="Q42" s="211"/>
      <c r="R42" s="211"/>
      <c r="S42" s="211"/>
      <c r="T42" s="211"/>
      <c r="U42" s="211"/>
      <c r="W42" s="155"/>
      <c r="X42" s="147"/>
      <c r="Y42" s="147"/>
      <c r="Z42" s="147"/>
      <c r="AA42" s="147"/>
      <c r="AB42" s="147"/>
      <c r="AC42" s="147"/>
      <c r="AD42" s="147"/>
      <c r="AE42" s="147"/>
      <c r="AF42" s="147"/>
      <c r="AG42" s="147"/>
      <c r="AH42" s="147"/>
      <c r="AI42" s="147"/>
      <c r="AJ42" s="222"/>
      <c r="AK42" s="147"/>
      <c r="AL42" s="155"/>
      <c r="AM42" s="155"/>
      <c r="AN42" s="149"/>
    </row>
    <row r="43" spans="1:43" ht="18" customHeight="1">
      <c r="A43" s="195" t="s">
        <v>57</v>
      </c>
      <c r="B43" s="195"/>
      <c r="C43" s="273">
        <f>ROUNDDOWN(AL38/15,1)</f>
        <v>0.2</v>
      </c>
      <c r="D43" s="275"/>
      <c r="E43" s="277"/>
      <c r="F43" s="277"/>
      <c r="G43" s="277"/>
      <c r="H43" s="278"/>
      <c r="I43" s="279"/>
      <c r="J43" s="277"/>
      <c r="K43" s="277"/>
      <c r="L43" s="277"/>
      <c r="M43" s="277"/>
      <c r="N43" s="278"/>
      <c r="O43" s="211"/>
      <c r="P43" s="211"/>
      <c r="Q43" s="211"/>
      <c r="R43" s="211"/>
      <c r="S43" s="211"/>
      <c r="T43" s="211"/>
      <c r="U43" s="211"/>
      <c r="W43" s="155"/>
      <c r="X43" s="147"/>
      <c r="Y43" s="147"/>
      <c r="Z43" s="147"/>
      <c r="AA43" s="147"/>
      <c r="AB43" s="147"/>
      <c r="AC43" s="147"/>
      <c r="AD43" s="147"/>
      <c r="AE43" s="147"/>
      <c r="AF43" s="147"/>
      <c r="AG43" s="147"/>
      <c r="AH43" s="147"/>
      <c r="AI43" s="147"/>
      <c r="AJ43" s="222"/>
      <c r="AK43" s="147"/>
      <c r="AL43" s="155"/>
      <c r="AM43" s="155"/>
      <c r="AN43" s="149"/>
    </row>
    <row r="44" spans="1:43" ht="5.0999999999999996" customHeight="1">
      <c r="A44" s="160"/>
      <c r="B44" s="160"/>
      <c r="C44" s="160"/>
      <c r="D44" s="160"/>
      <c r="E44" s="160"/>
      <c r="F44" s="160"/>
      <c r="G44" s="160"/>
      <c r="H44" s="160"/>
      <c r="I44" s="160"/>
      <c r="J44" s="147"/>
      <c r="K44" s="147"/>
      <c r="L44" s="147"/>
      <c r="M44" s="222"/>
      <c r="N44" s="147"/>
      <c r="O44" s="147"/>
      <c r="P44" s="147"/>
      <c r="Q44" s="211"/>
      <c r="W44" s="155"/>
      <c r="X44" s="147"/>
      <c r="Y44" s="147"/>
      <c r="Z44" s="147"/>
      <c r="AA44" s="147"/>
      <c r="AB44" s="147"/>
      <c r="AC44" s="147"/>
      <c r="AD44" s="147"/>
      <c r="AE44" s="147"/>
      <c r="AF44" s="147"/>
      <c r="AG44" s="147"/>
      <c r="AH44" s="147"/>
      <c r="AI44" s="147"/>
      <c r="AJ44" s="222"/>
      <c r="AK44" s="147"/>
      <c r="AL44" s="155"/>
      <c r="AM44" s="155"/>
      <c r="AN44" s="149"/>
    </row>
    <row r="45" spans="1:43" ht="21" customHeight="1">
      <c r="A45" s="180" t="s">
        <v>245</v>
      </c>
      <c r="B45" s="145"/>
      <c r="C45" s="156"/>
      <c r="D45" s="156"/>
      <c r="E45" s="156"/>
      <c r="F45" s="156"/>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56"/>
      <c r="AM45" s="156"/>
      <c r="AN45" s="149"/>
    </row>
    <row r="46" spans="1:43" ht="24.95" customHeight="1">
      <c r="A46" s="149"/>
      <c r="B46" s="155"/>
      <c r="C46" s="207" t="str">
        <f>IF(VLOOKUP($AK$1,[1]選択肢!$A$1:$J$32,C51,FALSE)=0,"-",VLOOKUP($AK$1,[1]選択肢!$A$1:$J$32,C51,FALSE))</f>
        <v>管理者</v>
      </c>
      <c r="D46" s="214"/>
      <c r="E46" s="195" t="str">
        <f>IF(VLOOKUP($AK$1,[1]選択肢!$A$1:$J$32,E51,FALSE)=0,"-",VLOOKUP($AK$1,[1]選択肢!$A$1:$J$32,E51,FALSE))</f>
        <v>就労選択支援員</v>
      </c>
      <c r="F46" s="195"/>
      <c r="G46" s="195"/>
      <c r="H46" s="195"/>
      <c r="I46" s="207" t="str">
        <f>IF(VLOOKUP($AK$1,[1]選択肢!$A$1:$J$32,I51,FALSE)=0,"-",VLOOKUP($AK$1,[1]選択肢!$A$1:$J$32,I51,FALSE))</f>
        <v>-</v>
      </c>
      <c r="J46" s="214"/>
      <c r="K46" s="214"/>
      <c r="L46" s="214"/>
      <c r="M46" s="214"/>
      <c r="N46" s="192"/>
      <c r="O46" s="207" t="str">
        <f>IF(VLOOKUP($AK$1,[1]選択肢!$A$1:$J$32,O51,FALSE)=0,"-",VLOOKUP($AK$1,[1]選択肢!$A$1:$J$32,O51,FALSE))</f>
        <v>-</v>
      </c>
      <c r="P46" s="214"/>
      <c r="Q46" s="214"/>
      <c r="R46" s="214"/>
      <c r="S46" s="214"/>
      <c r="T46" s="192"/>
      <c r="U46" s="207" t="str">
        <f>IF(VLOOKUP($AK$1,[1]選択肢!$A$1:$J$32,U51,FALSE)=0,"-",VLOOKUP($AK$1,[1]選択肢!$A$1:$J$32,U51,FALSE))</f>
        <v>-</v>
      </c>
      <c r="V46" s="214"/>
      <c r="W46" s="214"/>
      <c r="X46" s="214"/>
      <c r="Y46" s="214"/>
      <c r="Z46" s="192"/>
      <c r="AA46" s="207" t="str">
        <f>IF(VLOOKUP($AK$1,[1]選択肢!$A$1:$J$32,AA51,FALSE)=0,"-",VLOOKUP($AK$1,[1]選択肢!$A$1:$J$32,AA51,FALSE))</f>
        <v>-</v>
      </c>
      <c r="AB46" s="214"/>
      <c r="AC46" s="214"/>
      <c r="AD46" s="214"/>
      <c r="AE46" s="214"/>
      <c r="AF46" s="192"/>
      <c r="AG46" s="195" t="str">
        <f>IF(VLOOKUP($AK$1,[1]選択肢!$A$1:$J$32,AG51,FALSE)=0,"-",VLOOKUP($AK$1,[1]選択肢!$A$1:$J$32,AG51,FALSE))</f>
        <v>-</v>
      </c>
      <c r="AH46" s="195"/>
      <c r="AI46" s="195"/>
      <c r="AJ46" s="195"/>
      <c r="AK46" s="195"/>
      <c r="AL46" s="195" t="str">
        <f>IF(VLOOKUP($AK$1,[1]選択肢!$A$1:$J$32,AL51,FALSE)=0,"-",VLOOKUP($AK$1,[1]選択肢!$A$1:$J$32,AL51,FALSE))</f>
        <v>-</v>
      </c>
      <c r="AM46" s="195"/>
      <c r="AN46" s="149"/>
    </row>
    <row r="47" spans="1:43" ht="18" customHeight="1">
      <c r="A47" s="149"/>
      <c r="B47" s="155"/>
      <c r="C47" s="153" t="s">
        <v>246</v>
      </c>
      <c r="D47" s="153" t="s">
        <v>247</v>
      </c>
      <c r="E47" s="157" t="s">
        <v>246</v>
      </c>
      <c r="F47" s="157" t="s">
        <v>247</v>
      </c>
      <c r="G47" s="157"/>
      <c r="H47" s="157"/>
      <c r="I47" s="153" t="s">
        <v>246</v>
      </c>
      <c r="J47" s="154"/>
      <c r="K47" s="171"/>
      <c r="L47" s="153" t="s">
        <v>247</v>
      </c>
      <c r="M47" s="154"/>
      <c r="N47" s="171"/>
      <c r="O47" s="153" t="s">
        <v>246</v>
      </c>
      <c r="P47" s="154"/>
      <c r="Q47" s="171"/>
      <c r="R47" s="153" t="s">
        <v>247</v>
      </c>
      <c r="S47" s="154"/>
      <c r="T47" s="171"/>
      <c r="U47" s="153" t="s">
        <v>246</v>
      </c>
      <c r="V47" s="154"/>
      <c r="W47" s="171"/>
      <c r="X47" s="153" t="s">
        <v>247</v>
      </c>
      <c r="Y47" s="154"/>
      <c r="Z47" s="171"/>
      <c r="AA47" s="153" t="s">
        <v>246</v>
      </c>
      <c r="AB47" s="154"/>
      <c r="AC47" s="171"/>
      <c r="AD47" s="153" t="s">
        <v>247</v>
      </c>
      <c r="AE47" s="154"/>
      <c r="AF47" s="171"/>
      <c r="AG47" s="153" t="s">
        <v>246</v>
      </c>
      <c r="AH47" s="154"/>
      <c r="AI47" s="171"/>
      <c r="AJ47" s="153" t="s">
        <v>247</v>
      </c>
      <c r="AK47" s="171"/>
      <c r="AL47" s="157" t="s">
        <v>55</v>
      </c>
      <c r="AM47" s="157" t="s">
        <v>269</v>
      </c>
      <c r="AN47" s="149"/>
    </row>
    <row r="48" spans="1:43" ht="18" customHeight="1">
      <c r="A48" s="149"/>
      <c r="B48" s="157" t="s">
        <v>249</v>
      </c>
      <c r="C48" s="157">
        <f>COUNTIFS($B$11:$B$30,C$46,$C$11:$C$30,"A",$E$11:$E$30,"*")</f>
        <v>1</v>
      </c>
      <c r="D48" s="157">
        <f>COUNTIFS($B$11:$B$30,C$46,$C$11:$C$30,"B",$E$11:$E$30,"*")</f>
        <v>0</v>
      </c>
      <c r="E48" s="157">
        <f>COUNTIFS($B$11:$B$30,E$46,$C$11:$C$30,"A",$E$11:$E$30,"*")</f>
        <v>0</v>
      </c>
      <c r="F48" s="153">
        <f>COUNTIFS($B$11:$B$30,E$46,$C$11:$C$30,"B",$E$11:$E$30,"*")</f>
        <v>1</v>
      </c>
      <c r="G48" s="154"/>
      <c r="H48" s="171"/>
      <c r="I48" s="153">
        <f>COUNTIFS($B$11:$B$30,I$46,$C$11:$C$30,"A",$E$11:$E$30,"*")</f>
        <v>0</v>
      </c>
      <c r="J48" s="154"/>
      <c r="K48" s="171"/>
      <c r="L48" s="153">
        <f>COUNTIFS($B$11:$B$30,I$46,$C$11:$C$30,"B",$E$11:$E$30,"*")</f>
        <v>0</v>
      </c>
      <c r="M48" s="154"/>
      <c r="N48" s="171"/>
      <c r="O48" s="153">
        <f>COUNTIFS($B$11:$B$30,O$46,$C$11:$C$30,"A",$E$11:$E$30,"*")</f>
        <v>0</v>
      </c>
      <c r="P48" s="154"/>
      <c r="Q48" s="171"/>
      <c r="R48" s="153">
        <f>COUNTIFS($B$11:$B$30,O$46,$C$11:$C$30,"B",$E$11:$E$30,"*")</f>
        <v>0</v>
      </c>
      <c r="S48" s="154"/>
      <c r="T48" s="171"/>
      <c r="U48" s="153">
        <f>COUNTIFS($B$11:$B$30,U$46,$C$11:$C$30,"A",$E$11:$E$30,"*")</f>
        <v>0</v>
      </c>
      <c r="V48" s="154"/>
      <c r="W48" s="171"/>
      <c r="X48" s="153">
        <f>COUNTIFS($B$11:$B$30,U$46,$C$11:$C$30,"B",$E$11:$E$30,"*")</f>
        <v>0</v>
      </c>
      <c r="Y48" s="154"/>
      <c r="Z48" s="171"/>
      <c r="AA48" s="153">
        <f>COUNTIFS($B$11:$B$30,AA$46,$C$11:$C$30,"A",$E$11:$E$30,"*")</f>
        <v>0</v>
      </c>
      <c r="AB48" s="154"/>
      <c r="AC48" s="171"/>
      <c r="AD48" s="153">
        <f>COUNTIFS($B$11:$B$30,AA$46,$C$11:$C$30,"B",$E$11:$E$30,"*")</f>
        <v>0</v>
      </c>
      <c r="AE48" s="154"/>
      <c r="AF48" s="171"/>
      <c r="AG48" s="153">
        <f>COUNTIFS($B$11:$B$30,AG$46,$C$11:$C$30,"A",$E$11:$E$30,"*")</f>
        <v>0</v>
      </c>
      <c r="AH48" s="154"/>
      <c r="AI48" s="171"/>
      <c r="AJ48" s="153">
        <f>COUNTIFS($B$11:$B$30,AG$46,$C$11:$C$30,"B",$E$11:$E$30,"*")</f>
        <v>0</v>
      </c>
      <c r="AK48" s="171"/>
      <c r="AL48" s="157">
        <f>COUNTIFS($B$11:$B$30,AL$46,$C$11:$C$30,"A",$E$11:$E$30,"*")</f>
        <v>0</v>
      </c>
      <c r="AM48" s="157">
        <f>COUNTIFS($B$11:$B$30,AL$46,$C$11:$C$30,"B",$E$11:$E$30,"*")</f>
        <v>0</v>
      </c>
      <c r="AN48" s="149"/>
    </row>
    <row r="49" spans="1:40" ht="18" customHeight="1">
      <c r="A49" s="149"/>
      <c r="B49" s="195" t="s">
        <v>251</v>
      </c>
      <c r="C49" s="157">
        <f>COUNTIFS($B$11:$B$30,C$46,$C$11:$C$30,"C",$E$11:$E$30,"*")</f>
        <v>0</v>
      </c>
      <c r="D49" s="157">
        <f>COUNTIFS($B$11:$B$30,C$46,$C$11:$C$30,"D",$E$11:$E$30,"*")</f>
        <v>0</v>
      </c>
      <c r="E49" s="157">
        <f>COUNTIFS($B$11:$B$30,E$46,$C$11:$C$30,"C",$E$11:$E$30,"*")</f>
        <v>1</v>
      </c>
      <c r="F49" s="153">
        <f>COUNTIFS($B$11:$B$30,E$46,$C$11:$C$30,"D",$E$11:$E$30,"*")</f>
        <v>1</v>
      </c>
      <c r="G49" s="154"/>
      <c r="H49" s="171"/>
      <c r="I49" s="153">
        <f>COUNTIFS($B$11:$B$30,I$46,$C$11:$C$30,"C",$E$11:$E$30,"*")</f>
        <v>0</v>
      </c>
      <c r="J49" s="154"/>
      <c r="K49" s="171"/>
      <c r="L49" s="153">
        <f>COUNTIFS($B$11:$B$30,I$46,$C$11:$C$30,"D",$E$11:$E$30,"*")</f>
        <v>0</v>
      </c>
      <c r="M49" s="154"/>
      <c r="N49" s="171"/>
      <c r="O49" s="153">
        <f>COUNTIFS($B$11:$B$30,O$46,$C$11:$C$30,"C",$E$11:$E$30,"*")</f>
        <v>0</v>
      </c>
      <c r="P49" s="154"/>
      <c r="Q49" s="171"/>
      <c r="R49" s="153">
        <f>COUNTIFS($B$11:$B$30,O$46,$C$11:$C$30,"D",$E$11:$E$30,"*")</f>
        <v>0</v>
      </c>
      <c r="S49" s="154"/>
      <c r="T49" s="171"/>
      <c r="U49" s="153">
        <f>COUNTIFS($B$11:$B$30,U$46,$C$11:$C$30,"C",$E$11:$E$30,"*")</f>
        <v>0</v>
      </c>
      <c r="V49" s="154"/>
      <c r="W49" s="171"/>
      <c r="X49" s="153">
        <f>COUNTIFS($B$11:$B$30,U$46,$C$11:$C$30,"D",$E$11:$E$30,"*")</f>
        <v>0</v>
      </c>
      <c r="Y49" s="154"/>
      <c r="Z49" s="171"/>
      <c r="AA49" s="153">
        <f>COUNTIFS($B$11:$B$30,AA$46,$C$11:$C$30,"C",$E$11:$E$30,"*")</f>
        <v>0</v>
      </c>
      <c r="AB49" s="154"/>
      <c r="AC49" s="171"/>
      <c r="AD49" s="153">
        <f>COUNTIFS($B$11:$B$30,AA$46,$C$11:$C$30,"D",$E$11:$E$30,"*")</f>
        <v>0</v>
      </c>
      <c r="AE49" s="154"/>
      <c r="AF49" s="171"/>
      <c r="AG49" s="153">
        <f>COUNTIFS($B$11:$B$30,AG$46,$C$11:$C$30,"C",$E$11:$E$30,"*")</f>
        <v>0</v>
      </c>
      <c r="AH49" s="154"/>
      <c r="AI49" s="171"/>
      <c r="AJ49" s="153">
        <f>COUNTIFS($B$11:$B$30,AG$46,$C$11:$C$30,"D",$E$11:$E$30,"*")</f>
        <v>0</v>
      </c>
      <c r="AK49" s="171"/>
      <c r="AL49" s="157">
        <f>COUNTIFS($B$11:$B$30,AL$46,$C$11:$C$30,"C",$E$11:$E$30,"*")</f>
        <v>0</v>
      </c>
      <c r="AM49" s="157">
        <f>COUNTIFS($B$11:$B$30,AL$46,$C$11:$C$30,"D",$E$11:$E$30,"*")</f>
        <v>0</v>
      </c>
      <c r="AN49" s="149"/>
    </row>
    <row r="50" spans="1:40" ht="24.95" customHeight="1">
      <c r="A50" s="149"/>
      <c r="B50" s="195" t="s">
        <v>252</v>
      </c>
      <c r="C50" s="207">
        <f>IF($AK$3="４週",SUMIFS($AK$11:$AK$30,$B$11:$B$30,C46)/4/$AH$5,IF($AK$3="歴月",SUMIFS($AK$11:$AK$30,$B$11:$B$30,C46)/$AL$5,"記載する期間を選択してください"))</f>
        <v>0</v>
      </c>
      <c r="D50" s="192"/>
      <c r="E50" s="207">
        <f>IF($AK$3="４週",SUMIFS($AK$11:$AK$30,$B$11:$B$30,E46)/4/$AH$5,IF($AK$3="歴月",SUMIFS($AK$11:$AK$30,$B$11:$B$30,E46)/$AL$5,"記載する期間を選択してください"))</f>
        <v>0</v>
      </c>
      <c r="F50" s="214"/>
      <c r="G50" s="214"/>
      <c r="H50" s="192"/>
      <c r="I50" s="207">
        <f>IF($AK$3="４週",SUMIFS($AK$11:$AK$30,$B$11:$B$30,I46)/4/$AH$5,IF($AK$3="歴月",SUMIFS($AK$11:$AK$30,$B$11:$B$30,I46)/$AL$5,"記載する期間を選択してください"))</f>
        <v>0</v>
      </c>
      <c r="J50" s="214"/>
      <c r="K50" s="214"/>
      <c r="L50" s="214"/>
      <c r="M50" s="214"/>
      <c r="N50" s="192"/>
      <c r="O50" s="207">
        <f>IF($AK$3="４週",SUMIFS($AK$11:$AK$30,$B$11:$B$30,O46)/4/$AH$5,IF($AK$3="歴月",SUMIFS($AK$11:$AK$30,$B$11:$B$30,O46)/$AL$5,"記載する期間を選択してください"))</f>
        <v>0</v>
      </c>
      <c r="P50" s="214"/>
      <c r="Q50" s="214"/>
      <c r="R50" s="214"/>
      <c r="S50" s="214"/>
      <c r="T50" s="192"/>
      <c r="U50" s="207">
        <f>IF($AK$3="４週",SUMIFS($AK$11:$AK$30,$B$11:$B$30,U46)/4/$AH$5,IF($AK$3="歴月",SUMIFS($AK$11:$AK$30,$B$11:$B$30,U46)/$AL$5,"記載する期間を選択してください"))</f>
        <v>0</v>
      </c>
      <c r="V50" s="214"/>
      <c r="W50" s="214"/>
      <c r="X50" s="214"/>
      <c r="Y50" s="214"/>
      <c r="Z50" s="192"/>
      <c r="AA50" s="207">
        <f>IF($AK$3="４週",SUMIFS($AK$11:$AK$30,$B$11:$B$30,AA46)/4/$AH$5,IF($AK$3="歴月",SUMIFS($AK$11:$AK$30,$B$11:$B$30,AA46)/$AL$5,"記載する期間を選択してください"))</f>
        <v>0</v>
      </c>
      <c r="AB50" s="214"/>
      <c r="AC50" s="214"/>
      <c r="AD50" s="214"/>
      <c r="AE50" s="214"/>
      <c r="AF50" s="192"/>
      <c r="AG50" s="207">
        <f>IF($AK$3="４週",SUMIFS($AK$11:$AK$30,$B$11:$B$30,AG46)/4/$AH$5,IF($AK$3="歴月",SUMIFS($AK$11:$AK$30,$B$11:$B$30,AG46)/$AL$5,"記載する期間を選択してください"))</f>
        <v>0</v>
      </c>
      <c r="AH50" s="214"/>
      <c r="AI50" s="214"/>
      <c r="AJ50" s="214"/>
      <c r="AK50" s="192"/>
      <c r="AL50" s="207">
        <f>IF($AK$3="４週",SUMIFS($AK$11:$AK$30,$B$11:$B$30,AL46)/4/$AH$5,IF($AK$3="歴月",SUMIFS($AK$11:$AK$30,$B$11:$B$30,AL46)/$AL$5,"記載する期間を選択してください"))</f>
        <v>0</v>
      </c>
      <c r="AM50" s="192"/>
      <c r="AN50" s="149"/>
    </row>
    <row r="51" spans="1:40" ht="5.0999999999999996" customHeight="1">
      <c r="A51" s="149"/>
      <c r="B51" s="145"/>
      <c r="C51" s="179">
        <v>2</v>
      </c>
      <c r="D51" s="179"/>
      <c r="E51" s="179">
        <v>3</v>
      </c>
      <c r="F51" s="179"/>
      <c r="G51" s="179"/>
      <c r="H51" s="179"/>
      <c r="I51" s="179">
        <v>4</v>
      </c>
      <c r="J51" s="179"/>
      <c r="K51" s="179"/>
      <c r="L51" s="179"/>
      <c r="M51" s="179"/>
      <c r="N51" s="179"/>
      <c r="O51" s="179">
        <v>5</v>
      </c>
      <c r="P51" s="179"/>
      <c r="Q51" s="179"/>
      <c r="R51" s="179"/>
      <c r="S51" s="179"/>
      <c r="T51" s="179"/>
      <c r="U51" s="179">
        <v>6</v>
      </c>
      <c r="V51" s="179"/>
      <c r="W51" s="179"/>
      <c r="X51" s="179"/>
      <c r="Y51" s="179"/>
      <c r="Z51" s="179"/>
      <c r="AA51" s="179">
        <v>7</v>
      </c>
      <c r="AB51" s="179"/>
      <c r="AC51" s="179"/>
      <c r="AD51" s="179"/>
      <c r="AE51" s="179"/>
      <c r="AF51" s="179"/>
      <c r="AG51" s="179">
        <v>8</v>
      </c>
      <c r="AH51" s="179"/>
      <c r="AI51" s="179"/>
      <c r="AJ51" s="179"/>
      <c r="AK51" s="179"/>
      <c r="AL51" s="179">
        <v>9</v>
      </c>
      <c r="AM51" s="156"/>
      <c r="AN51" s="149"/>
    </row>
    <row r="52" spans="1:40" ht="15" customHeight="1">
      <c r="A52" s="147" t="s">
        <v>170</v>
      </c>
      <c r="B52" s="159"/>
      <c r="C52" s="159"/>
      <c r="D52" s="159"/>
      <c r="E52" s="159"/>
      <c r="F52" s="178"/>
      <c r="G52" s="159"/>
      <c r="H52" s="179"/>
      <c r="I52" s="179"/>
      <c r="J52" s="179"/>
      <c r="K52" s="179"/>
      <c r="L52" s="179"/>
      <c r="M52" s="179"/>
      <c r="N52" s="179"/>
      <c r="O52" s="179"/>
      <c r="P52" s="179"/>
      <c r="Q52" s="179"/>
      <c r="R52" s="179">
        <v>6</v>
      </c>
      <c r="S52" s="179"/>
      <c r="T52" s="179"/>
      <c r="U52" s="179"/>
      <c r="V52" s="179"/>
      <c r="W52" s="179"/>
      <c r="X52" s="179">
        <v>7</v>
      </c>
      <c r="Y52" s="179"/>
      <c r="Z52" s="179"/>
      <c r="AA52" s="179"/>
      <c r="AB52" s="179"/>
      <c r="AC52" s="179"/>
      <c r="AD52" s="179">
        <v>8</v>
      </c>
      <c r="AE52" s="179"/>
      <c r="AF52" s="179"/>
      <c r="AG52" s="187"/>
      <c r="AH52" s="187"/>
      <c r="AI52" s="187"/>
      <c r="AJ52" s="187">
        <v>9</v>
      </c>
      <c r="AK52" s="179"/>
      <c r="AL52" s="179"/>
      <c r="AM52" s="149"/>
    </row>
    <row r="53" spans="1:40" s="147" customFormat="1" ht="15" customHeight="1">
      <c r="A53" s="147" t="s">
        <v>53</v>
      </c>
      <c r="B53" s="160"/>
      <c r="C53" s="160"/>
      <c r="D53" s="160"/>
      <c r="E53" s="160"/>
      <c r="F53" s="160"/>
      <c r="G53" s="16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row>
    <row r="54" spans="1:40" s="147" customFormat="1" ht="15" customHeight="1">
      <c r="A54" s="147" t="s">
        <v>171</v>
      </c>
      <c r="B54" s="160"/>
      <c r="C54" s="160"/>
      <c r="D54" s="160"/>
      <c r="E54" s="160"/>
      <c r="F54" s="160"/>
      <c r="G54" s="16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row>
    <row r="55" spans="1:40" s="147" customFormat="1" ht="15" customHeight="1">
      <c r="A55" s="147" t="s">
        <v>42</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row>
    <row r="56" spans="1:40" s="147" customFormat="1" ht="15" customHeight="1">
      <c r="A56" s="147" t="s">
        <v>172</v>
      </c>
      <c r="B56" s="160"/>
      <c r="C56" s="160"/>
      <c r="D56" s="160"/>
      <c r="E56" s="160"/>
      <c r="F56" s="160"/>
      <c r="G56" s="16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row>
    <row r="57" spans="1:40" ht="15" customHeight="1">
      <c r="A57" s="147" t="s">
        <v>173</v>
      </c>
      <c r="B57" s="161"/>
      <c r="C57" s="147"/>
      <c r="D57" s="147"/>
      <c r="E57" s="147"/>
      <c r="F57" s="147"/>
      <c r="G57" s="147"/>
    </row>
    <row r="58" spans="1:40" ht="15" customHeight="1">
      <c r="A58" s="147" t="s">
        <v>174</v>
      </c>
      <c r="B58" s="161"/>
      <c r="C58" s="147"/>
      <c r="D58" s="147"/>
      <c r="E58" s="147"/>
      <c r="F58" s="147"/>
      <c r="G58" s="147"/>
    </row>
    <row r="59" spans="1:40" ht="15" customHeight="1">
      <c r="A59" s="147"/>
      <c r="B59" s="157" t="s">
        <v>175</v>
      </c>
      <c r="C59" s="157" t="s">
        <v>176</v>
      </c>
      <c r="D59" s="157"/>
      <c r="E59" s="157"/>
      <c r="F59" s="147"/>
      <c r="G59" s="147"/>
    </row>
    <row r="60" spans="1:40" ht="15" customHeight="1">
      <c r="A60" s="147"/>
      <c r="B60" s="162" t="s">
        <v>180</v>
      </c>
      <c r="C60" s="168" t="s">
        <v>181</v>
      </c>
      <c r="D60" s="168"/>
      <c r="E60" s="168"/>
      <c r="F60" s="147"/>
      <c r="G60" s="147"/>
    </row>
    <row r="61" spans="1:40" ht="15" customHeight="1">
      <c r="A61" s="147"/>
      <c r="B61" s="162" t="s">
        <v>182</v>
      </c>
      <c r="C61" s="168" t="s">
        <v>183</v>
      </c>
      <c r="D61" s="168"/>
      <c r="E61" s="168"/>
      <c r="F61" s="147"/>
      <c r="G61" s="147"/>
    </row>
    <row r="62" spans="1:40" ht="15" customHeight="1">
      <c r="A62" s="147"/>
      <c r="B62" s="162" t="s">
        <v>184</v>
      </c>
      <c r="C62" s="168" t="s">
        <v>185</v>
      </c>
      <c r="D62" s="168"/>
      <c r="E62" s="168"/>
      <c r="F62" s="147"/>
      <c r="G62" s="147"/>
    </row>
    <row r="63" spans="1:40" ht="15" customHeight="1">
      <c r="A63" s="147"/>
      <c r="B63" s="162" t="s">
        <v>187</v>
      </c>
      <c r="C63" s="168" t="s">
        <v>188</v>
      </c>
      <c r="D63" s="168"/>
      <c r="E63" s="168"/>
      <c r="F63" s="147"/>
      <c r="G63" s="147"/>
    </row>
    <row r="64" spans="1:40" ht="15" customHeight="1">
      <c r="A64" s="147"/>
      <c r="B64" s="147" t="s">
        <v>190</v>
      </c>
      <c r="C64" s="147"/>
      <c r="D64" s="147"/>
      <c r="E64" s="147"/>
      <c r="F64" s="147"/>
      <c r="G64" s="147"/>
    </row>
    <row r="65" spans="1:7" ht="15" customHeight="1">
      <c r="A65" s="147"/>
      <c r="B65" s="147" t="s">
        <v>30</v>
      </c>
      <c r="C65" s="147"/>
      <c r="D65" s="147"/>
      <c r="E65" s="147"/>
      <c r="F65" s="147"/>
      <c r="G65" s="147"/>
    </row>
    <row r="66" spans="1:7" ht="15" customHeight="1">
      <c r="A66" s="147"/>
      <c r="B66" s="147" t="s">
        <v>191</v>
      </c>
      <c r="C66" s="147"/>
      <c r="D66" s="147"/>
      <c r="E66" s="147"/>
      <c r="F66" s="147"/>
      <c r="G66" s="147"/>
    </row>
    <row r="67" spans="1:7" ht="15" customHeight="1">
      <c r="A67" s="147" t="s">
        <v>192</v>
      </c>
      <c r="B67" s="161"/>
      <c r="C67" s="147"/>
      <c r="D67" s="147"/>
      <c r="E67" s="147"/>
      <c r="F67" s="147"/>
      <c r="G67" s="147"/>
    </row>
    <row r="68" spans="1:7" ht="15" customHeight="1">
      <c r="A68" s="147" t="s">
        <v>2</v>
      </c>
      <c r="B68" s="161"/>
      <c r="C68" s="147"/>
      <c r="D68" s="147"/>
      <c r="E68" s="147"/>
      <c r="F68" s="147"/>
      <c r="G68" s="147"/>
    </row>
    <row r="69" spans="1:7" ht="15" customHeight="1">
      <c r="A69" s="147" t="s">
        <v>193</v>
      </c>
      <c r="B69" s="161"/>
      <c r="C69" s="147"/>
      <c r="D69" s="147"/>
      <c r="E69" s="147"/>
      <c r="F69" s="147"/>
      <c r="G69" s="147"/>
    </row>
    <row r="70" spans="1:7" ht="15" customHeight="1">
      <c r="A70" s="147" t="s">
        <v>194</v>
      </c>
      <c r="B70" s="161"/>
      <c r="C70" s="147"/>
      <c r="D70" s="147"/>
      <c r="E70" s="147"/>
      <c r="F70" s="147"/>
      <c r="G70" s="147"/>
    </row>
    <row r="71" spans="1:7" ht="15" customHeight="1">
      <c r="A71" s="147" t="s">
        <v>195</v>
      </c>
      <c r="B71" s="161"/>
      <c r="C71" s="147"/>
      <c r="D71" s="147"/>
      <c r="E71" s="147"/>
      <c r="F71" s="147"/>
      <c r="G71" s="147"/>
    </row>
    <row r="72" spans="1:7" ht="15" customHeight="1">
      <c r="A72" s="147" t="s">
        <v>196</v>
      </c>
      <c r="B72" s="161"/>
      <c r="C72" s="147"/>
      <c r="D72" s="147"/>
      <c r="E72" s="147"/>
      <c r="F72" s="147"/>
      <c r="G72" s="147"/>
    </row>
    <row r="73" spans="1:7" ht="15" customHeight="1">
      <c r="A73" s="147"/>
      <c r="B73" s="147" t="s">
        <v>99</v>
      </c>
      <c r="C73" s="147"/>
      <c r="D73" s="147"/>
      <c r="E73" s="147"/>
      <c r="F73" s="147"/>
      <c r="G73" s="147"/>
    </row>
    <row r="74" spans="1:7" ht="15" customHeight="1">
      <c r="A74" s="147"/>
      <c r="B74" s="147" t="s">
        <v>197</v>
      </c>
      <c r="C74" s="147"/>
      <c r="D74" s="147"/>
      <c r="E74" s="147"/>
      <c r="F74" s="147"/>
      <c r="G74" s="147"/>
    </row>
    <row r="75" spans="1:7" ht="15" customHeight="1">
      <c r="A75" s="147" t="s">
        <v>133</v>
      </c>
      <c r="B75" s="161"/>
      <c r="C75" s="147"/>
      <c r="D75" s="147"/>
      <c r="E75" s="147"/>
      <c r="F75" s="147"/>
      <c r="G75" s="147"/>
    </row>
    <row r="76" spans="1:7" ht="15" customHeight="1">
      <c r="A76" s="147" t="s">
        <v>199</v>
      </c>
      <c r="B76" s="161"/>
      <c r="C76" s="147"/>
      <c r="D76" s="147"/>
      <c r="E76" s="147"/>
      <c r="F76" s="147"/>
      <c r="G76" s="147"/>
    </row>
    <row r="77" spans="1:7" ht="15" customHeight="1">
      <c r="A77" s="147" t="s">
        <v>200</v>
      </c>
      <c r="B77" s="161"/>
      <c r="C77" s="147"/>
      <c r="D77" s="147"/>
      <c r="E77" s="147"/>
      <c r="F77" s="147"/>
      <c r="G77" s="147"/>
    </row>
    <row r="78" spans="1:7" ht="15" customHeight="1">
      <c r="A78" s="147" t="s">
        <v>201</v>
      </c>
      <c r="B78" s="161"/>
      <c r="C78" s="147"/>
      <c r="D78" s="147"/>
      <c r="E78" s="147"/>
      <c r="F78" s="147"/>
      <c r="G78" s="147"/>
    </row>
    <row r="79" spans="1:7" ht="15" customHeight="1">
      <c r="A79" s="147" t="s">
        <v>203</v>
      </c>
      <c r="B79" s="161"/>
      <c r="C79" s="147"/>
      <c r="D79" s="147"/>
      <c r="E79" s="147"/>
      <c r="F79" s="147"/>
      <c r="G79" s="147"/>
    </row>
    <row r="80" spans="1:7" ht="15" customHeight="1">
      <c r="A80" s="147" t="s">
        <v>60</v>
      </c>
      <c r="B80" s="161"/>
      <c r="C80" s="147"/>
      <c r="D80" s="147"/>
      <c r="E80" s="147"/>
      <c r="F80" s="147"/>
      <c r="G80" s="147"/>
    </row>
    <row r="81" spans="1:7" ht="15" customHeight="1">
      <c r="A81" s="147" t="s">
        <v>205</v>
      </c>
      <c r="B81" s="161"/>
      <c r="C81" s="147"/>
      <c r="D81" s="147"/>
      <c r="E81" s="147"/>
      <c r="F81" s="147"/>
      <c r="G81" s="147"/>
    </row>
    <row r="82" spans="1:7" ht="15" customHeight="1">
      <c r="A82" s="147" t="s">
        <v>206</v>
      </c>
      <c r="B82" s="161"/>
      <c r="C82" s="147"/>
      <c r="D82" s="147"/>
      <c r="E82" s="147"/>
      <c r="F82" s="147"/>
      <c r="G82" s="147"/>
    </row>
  </sheetData>
  <mergeCells count="146">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2:B42"/>
    <mergeCell ref="C42:D42"/>
    <mergeCell ref="E42:H42"/>
    <mergeCell ref="I42:N42"/>
    <mergeCell ref="A43:B43"/>
    <mergeCell ref="C43:D43"/>
    <mergeCell ref="E43:H43"/>
    <mergeCell ref="I43:N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C50:D50"/>
    <mergeCell ref="E50:H50"/>
    <mergeCell ref="I50:N50"/>
    <mergeCell ref="O50:T50"/>
    <mergeCell ref="U50:Z50"/>
    <mergeCell ref="AA50:AF50"/>
    <mergeCell ref="AG50:AK50"/>
    <mergeCell ref="AL50:AM50"/>
    <mergeCell ref="C59:E59"/>
    <mergeCell ref="C60:E60"/>
    <mergeCell ref="C61:E61"/>
    <mergeCell ref="C62:E62"/>
    <mergeCell ref="C63:E63"/>
    <mergeCell ref="A7:A10"/>
    <mergeCell ref="B7:B8"/>
    <mergeCell ref="C7:C10"/>
    <mergeCell ref="D7:D10"/>
    <mergeCell ref="E7:E10"/>
    <mergeCell ref="AK7:AK10"/>
    <mergeCell ref="AL7:AL10"/>
    <mergeCell ref="AM7:AN10"/>
    <mergeCell ref="B9:B10"/>
    <mergeCell ref="AM31:AN32"/>
    <mergeCell ref="AL38:AL39"/>
  </mergeCells>
  <phoneticPr fontId="4"/>
  <dataValidations count="7">
    <dataValidation type="whole" operator="greaterThanOrEqual" allowBlank="1" showDropDown="0" showInputMessage="1" showErrorMessage="1" sqref="I38:I39 D38:F39 AG38:AG39 AD38:AD39 AA38:AA39 X38:X39 U38:U39 R38:R39 O38:O39 L38:L39">
      <formula1>0</formula1>
    </dataValidation>
    <dataValidation operator="greaterThanOrEqual" allowBlank="1" showDropDown="0" showInputMessage="1" showErrorMessage="1" sqref="I44 AJ38:AJ39 AL38 L40 L44 I40"/>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2:B30">
      <formula1>INDIRECT($AK$1)</formula1>
    </dataValidation>
    <dataValidation allowBlank="1" showDropDown="0" showInputMessage="1" showErrorMessage="0" sqref="B11"/>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sheetPr>
    <tabColor theme="5"/>
  </sheetPr>
  <dimension ref="A1:AS84"/>
  <sheetViews>
    <sheetView showGridLines="0" view="pageBreakPreview" zoomScaleSheetLayoutView="100" workbookViewId="0">
      <selection activeCell="B10" sqref="B10:B11"/>
    </sheetView>
  </sheetViews>
  <sheetFormatPr defaultColWidth="8.25" defaultRowHeight="21" customHeight="1"/>
  <cols>
    <col min="1" max="1" width="2.625" style="145" customWidth="1"/>
    <col min="2" max="2" width="14.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42" width="8.25" style="145"/>
    <col min="43" max="44" width="41.5" style="145" customWidth="1"/>
    <col min="45" max="45" width="34.5" style="145" customWidth="1"/>
    <col min="46"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290</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83"/>
      <c r="Z5" s="183"/>
      <c r="AA5" s="183"/>
      <c r="AB5" s="149"/>
      <c r="AC5" s="280"/>
      <c r="AD5" s="280"/>
      <c r="AE5" s="280"/>
      <c r="AF5" s="280"/>
      <c r="AG5" s="280"/>
      <c r="AH5" s="280"/>
      <c r="AI5" s="281" t="s">
        <v>292</v>
      </c>
      <c r="AJ5" s="184"/>
      <c r="AK5" s="282" t="s">
        <v>293</v>
      </c>
      <c r="AL5" s="283"/>
      <c r="AM5" s="283"/>
      <c r="AN5" s="285"/>
    </row>
    <row r="6" spans="1:40" ht="18" customHeight="1">
      <c r="A6" s="150"/>
      <c r="B6" s="150"/>
      <c r="C6" s="150"/>
      <c r="D6" s="150"/>
      <c r="E6" s="150"/>
      <c r="F6" s="150"/>
      <c r="G6" s="150"/>
      <c r="H6" s="150"/>
      <c r="I6" s="150"/>
      <c r="J6" s="150"/>
      <c r="K6" s="150"/>
      <c r="L6" s="150"/>
      <c r="M6" s="150"/>
      <c r="N6" s="150"/>
      <c r="O6" s="150"/>
      <c r="P6" s="150"/>
      <c r="Q6" s="150"/>
      <c r="R6" s="150"/>
      <c r="S6" s="150"/>
      <c r="U6" s="150"/>
      <c r="V6" s="150"/>
      <c r="W6" s="150"/>
      <c r="Y6" s="183"/>
      <c r="Z6" s="183"/>
      <c r="AA6" s="183"/>
      <c r="AB6" s="149"/>
      <c r="AC6" s="183"/>
      <c r="AD6" s="183"/>
      <c r="AE6" s="183"/>
      <c r="AF6" s="183"/>
      <c r="AG6" s="186" t="s">
        <v>295</v>
      </c>
      <c r="AH6" s="241">
        <v>40</v>
      </c>
      <c r="AI6" s="241"/>
      <c r="AJ6" s="241"/>
      <c r="AK6" s="183" t="s">
        <v>148</v>
      </c>
      <c r="AL6" s="284">
        <v>160</v>
      </c>
      <c r="AM6" s="183" t="s">
        <v>149</v>
      </c>
      <c r="AN6" s="149"/>
    </row>
    <row r="7" spans="1:40" ht="9.9499999999999993" customHeight="1">
      <c r="A7" s="149"/>
      <c r="B7" s="155"/>
      <c r="C7" s="155"/>
      <c r="D7" s="155"/>
      <c r="E7" s="155"/>
      <c r="F7" s="155"/>
      <c r="G7" s="155"/>
      <c r="H7" s="155"/>
      <c r="I7" s="155"/>
      <c r="J7" s="155"/>
      <c r="K7" s="155"/>
      <c r="L7" s="155"/>
      <c r="M7" s="155"/>
      <c r="N7" s="155"/>
      <c r="O7" s="155"/>
      <c r="P7" s="155"/>
      <c r="Q7" s="155"/>
      <c r="R7" s="155"/>
      <c r="S7" s="155"/>
      <c r="T7" s="155"/>
      <c r="U7" s="155"/>
      <c r="V7" s="155"/>
      <c r="W7" s="155"/>
      <c r="X7" s="156"/>
      <c r="Y7" s="156"/>
      <c r="Z7" s="156"/>
      <c r="AA7" s="156"/>
      <c r="AB7" s="156"/>
      <c r="AC7" s="156"/>
      <c r="AD7" s="156"/>
      <c r="AE7" s="156"/>
      <c r="AF7" s="156"/>
      <c r="AG7" s="156"/>
      <c r="AH7" s="156"/>
      <c r="AI7" s="156"/>
      <c r="AJ7" s="156"/>
      <c r="AK7" s="156"/>
      <c r="AL7" s="156"/>
      <c r="AM7" s="149"/>
      <c r="AN7" s="149"/>
    </row>
    <row r="8" spans="1:40" ht="15" customHeight="1">
      <c r="A8" s="151" t="s">
        <v>150</v>
      </c>
      <c r="B8" s="202" t="s">
        <v>178</v>
      </c>
      <c r="C8" s="164" t="s">
        <v>140</v>
      </c>
      <c r="D8" s="157" t="s">
        <v>41</v>
      </c>
      <c r="E8" s="153" t="s">
        <v>296</v>
      </c>
      <c r="F8" s="172" t="s">
        <v>297</v>
      </c>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92" t="s">
        <v>298</v>
      </c>
      <c r="AL8" s="195" t="s">
        <v>299</v>
      </c>
      <c r="AM8" s="198" t="s">
        <v>102</v>
      </c>
      <c r="AN8" s="198"/>
    </row>
    <row r="9" spans="1:40" ht="15" customHeight="1">
      <c r="A9" s="151"/>
      <c r="B9" s="203"/>
      <c r="C9" s="165"/>
      <c r="D9" s="157"/>
      <c r="E9" s="153"/>
      <c r="F9" s="157" t="s">
        <v>162</v>
      </c>
      <c r="G9" s="157"/>
      <c r="H9" s="157"/>
      <c r="I9" s="157"/>
      <c r="J9" s="157"/>
      <c r="K9" s="157"/>
      <c r="L9" s="157"/>
      <c r="M9" s="157" t="s">
        <v>163</v>
      </c>
      <c r="N9" s="157"/>
      <c r="O9" s="157"/>
      <c r="P9" s="157"/>
      <c r="Q9" s="157"/>
      <c r="R9" s="157"/>
      <c r="S9" s="157"/>
      <c r="T9" s="157" t="s">
        <v>165</v>
      </c>
      <c r="U9" s="157"/>
      <c r="V9" s="157"/>
      <c r="W9" s="157"/>
      <c r="X9" s="157"/>
      <c r="Y9" s="157"/>
      <c r="Z9" s="157"/>
      <c r="AA9" s="157" t="s">
        <v>167</v>
      </c>
      <c r="AB9" s="157"/>
      <c r="AC9" s="157"/>
      <c r="AD9" s="157"/>
      <c r="AE9" s="157"/>
      <c r="AF9" s="157"/>
      <c r="AG9" s="157"/>
      <c r="AH9" s="157" t="s">
        <v>168</v>
      </c>
      <c r="AI9" s="157"/>
      <c r="AJ9" s="157"/>
      <c r="AK9" s="192"/>
      <c r="AL9" s="195"/>
      <c r="AM9" s="198"/>
      <c r="AN9" s="198"/>
    </row>
    <row r="10" spans="1:40" ht="15" customHeight="1">
      <c r="A10" s="151"/>
      <c r="B10" s="204" t="s">
        <v>211</v>
      </c>
      <c r="C10" s="165"/>
      <c r="D10" s="157"/>
      <c r="E10" s="153"/>
      <c r="F10" s="173">
        <f>DATE($M$2,$S$2,1)</f>
        <v>45413</v>
      </c>
      <c r="G10" s="173">
        <f>DATE($M$2,$S$2,2)</f>
        <v>45414</v>
      </c>
      <c r="H10" s="173">
        <f>DATE($M$2,$S$2,3)</f>
        <v>45415</v>
      </c>
      <c r="I10" s="173">
        <f>DATE($M$2,$S$2,4)</f>
        <v>45416</v>
      </c>
      <c r="J10" s="173">
        <f>DATE($M$2,$S$2,5)</f>
        <v>45417</v>
      </c>
      <c r="K10" s="173">
        <f>DATE($M$2,$S$2,6)</f>
        <v>45418</v>
      </c>
      <c r="L10" s="173">
        <f>DATE($M$2,$S$2,7)</f>
        <v>45419</v>
      </c>
      <c r="M10" s="173">
        <f>DATE($M$2,$S$2,8)</f>
        <v>45420</v>
      </c>
      <c r="N10" s="173">
        <f>DATE($M$2,$S$2,9)</f>
        <v>45421</v>
      </c>
      <c r="O10" s="173">
        <f>DATE($M$2,$S$2,10)</f>
        <v>45422</v>
      </c>
      <c r="P10" s="173">
        <f>DATE($M$2,$S$2,11)</f>
        <v>45423</v>
      </c>
      <c r="Q10" s="173">
        <f>DATE($M$2,$S$2,12)</f>
        <v>45424</v>
      </c>
      <c r="R10" s="173">
        <f>DATE($M$2,$S$2,13)</f>
        <v>45425</v>
      </c>
      <c r="S10" s="173">
        <f>DATE($M$2,$S$2,14)</f>
        <v>45426</v>
      </c>
      <c r="T10" s="173">
        <f>DATE($M$2,$S$2,15)</f>
        <v>45427</v>
      </c>
      <c r="U10" s="173">
        <f>DATE($M$2,$S$2,16)</f>
        <v>45428</v>
      </c>
      <c r="V10" s="173">
        <f>DATE($M$2,$S$2,17)</f>
        <v>45429</v>
      </c>
      <c r="W10" s="173">
        <f>DATE($M$2,$S$2,18)</f>
        <v>45430</v>
      </c>
      <c r="X10" s="173">
        <f>DATE($M$2,$S$2,19)</f>
        <v>45431</v>
      </c>
      <c r="Y10" s="173">
        <f>DATE($M$2,$S$2,20)</f>
        <v>45432</v>
      </c>
      <c r="Z10" s="173">
        <f>DATE($M$2,$S$2,21)</f>
        <v>45433</v>
      </c>
      <c r="AA10" s="173">
        <f>DATE($M$2,$S$2,22)</f>
        <v>45434</v>
      </c>
      <c r="AB10" s="173">
        <f>DATE($M$2,$S$2,23)</f>
        <v>45435</v>
      </c>
      <c r="AC10" s="173">
        <f>DATE($M$2,$S$2,24)</f>
        <v>45436</v>
      </c>
      <c r="AD10" s="173">
        <f>DATE($M$2,$S$2,25)</f>
        <v>45437</v>
      </c>
      <c r="AE10" s="173">
        <f>DATE($M$2,$S$2,26)</f>
        <v>45438</v>
      </c>
      <c r="AF10" s="173">
        <f>DATE($M$2,$S$2,27)</f>
        <v>45439</v>
      </c>
      <c r="AG10" s="173">
        <f>DATE($M$2,$S$2,28)</f>
        <v>45440</v>
      </c>
      <c r="AH10" s="173">
        <f>IF(DAY(EOMONTH(F10,0))&lt;29,"",DATE($M$2,$S$2,29))</f>
        <v>45441</v>
      </c>
      <c r="AI10" s="173">
        <f>IF(DAY(EOMONTH(F10,0))&lt;30,"",DATE($M$2,$S$2,30))</f>
        <v>45442</v>
      </c>
      <c r="AJ10" s="173">
        <f>IF(DAY(EOMONTH(F10,0))&lt;31,"",DATE($M$2,$S$2,31))</f>
        <v>45443</v>
      </c>
      <c r="AK10" s="192"/>
      <c r="AL10" s="195"/>
      <c r="AM10" s="198"/>
      <c r="AN10" s="198"/>
    </row>
    <row r="11" spans="1:40" ht="15" customHeight="1">
      <c r="A11" s="151"/>
      <c r="B11" s="205"/>
      <c r="C11" s="166"/>
      <c r="D11" s="157"/>
      <c r="E11" s="153"/>
      <c r="F11" s="174">
        <f>DATE($M$2,$S$2,1)</f>
        <v>45413</v>
      </c>
      <c r="G11" s="174">
        <f>DATE($M$2,$S$2,2)</f>
        <v>45414</v>
      </c>
      <c r="H11" s="174">
        <f>DATE($M$2,$S$2,3)</f>
        <v>45415</v>
      </c>
      <c r="I11" s="174">
        <f>DATE($M$2,$S$2,4)</f>
        <v>45416</v>
      </c>
      <c r="J11" s="174">
        <f>DATE($M$2,$S$2,5)</f>
        <v>45417</v>
      </c>
      <c r="K11" s="174">
        <f>DATE($M$2,$S$2,6)</f>
        <v>45418</v>
      </c>
      <c r="L11" s="174">
        <f>DATE($M$2,$S$2,7)</f>
        <v>45419</v>
      </c>
      <c r="M11" s="174">
        <f>DATE($M$2,$S$2,8)</f>
        <v>45420</v>
      </c>
      <c r="N11" s="174">
        <f>DATE($M$2,$S$2,9)</f>
        <v>45421</v>
      </c>
      <c r="O11" s="174">
        <f>DATE($M$2,$S$2,10)</f>
        <v>45422</v>
      </c>
      <c r="P11" s="174">
        <f>DATE($M$2,$S$2,11)</f>
        <v>45423</v>
      </c>
      <c r="Q11" s="174">
        <f>DATE($M$2,$S$2,12)</f>
        <v>45424</v>
      </c>
      <c r="R11" s="174">
        <f>DATE($M$2,$S$2,13)</f>
        <v>45425</v>
      </c>
      <c r="S11" s="174">
        <f>DATE($M$2,$S$2,14)</f>
        <v>45426</v>
      </c>
      <c r="T11" s="174">
        <f>DATE($M$2,$S$2,15)</f>
        <v>45427</v>
      </c>
      <c r="U11" s="174">
        <f>DATE($M$2,$S$2,16)</f>
        <v>45428</v>
      </c>
      <c r="V11" s="174">
        <f>DATE($M$2,$S$2,17)</f>
        <v>45429</v>
      </c>
      <c r="W11" s="174">
        <f>DATE($M$2,$S$2,18)</f>
        <v>45430</v>
      </c>
      <c r="X11" s="174">
        <f>DATE($M$2,$S$2,19)</f>
        <v>45431</v>
      </c>
      <c r="Y11" s="174">
        <f>DATE($M$2,$S$2,20)</f>
        <v>45432</v>
      </c>
      <c r="Z11" s="174">
        <f>DATE($M$2,$S$2,21)</f>
        <v>45433</v>
      </c>
      <c r="AA11" s="174">
        <f>DATE($M$2,$S$2,22)</f>
        <v>45434</v>
      </c>
      <c r="AB11" s="174">
        <f>DATE($M$2,$S$2,23)</f>
        <v>45435</v>
      </c>
      <c r="AC11" s="174">
        <f>DATE($M$2,$S$2,24)</f>
        <v>45436</v>
      </c>
      <c r="AD11" s="174">
        <f>DATE($M$2,$S$2,25)</f>
        <v>45437</v>
      </c>
      <c r="AE11" s="174">
        <f>DATE($M$2,$S$2,26)</f>
        <v>45438</v>
      </c>
      <c r="AF11" s="174">
        <f>DATE($M$2,$S$2,27)</f>
        <v>45439</v>
      </c>
      <c r="AG11" s="174">
        <f>DATE($M$2,$S$2,28)</f>
        <v>45440</v>
      </c>
      <c r="AH11" s="174">
        <f>IF(DAY(EOMONTH(F11,0))&lt;29,"",DATE($M$2,$S$2,29))</f>
        <v>45441</v>
      </c>
      <c r="AI11" s="174">
        <f>IF(DAY(EOMONTH(F11,0))&lt;30,"",DATE($M$2,$S$2,30))</f>
        <v>45442</v>
      </c>
      <c r="AJ11" s="174">
        <f>IF(DAY(EOMONTH(F11,0))&lt;31,"",DATE($M$2,$S$2,31))</f>
        <v>45443</v>
      </c>
      <c r="AK11" s="192"/>
      <c r="AL11" s="195"/>
      <c r="AM11" s="198"/>
      <c r="AN11" s="198"/>
    </row>
    <row r="12" spans="1:40" ht="18" customHeight="1">
      <c r="A12" s="152">
        <v>1</v>
      </c>
      <c r="B12" s="206" t="s">
        <v>212</v>
      </c>
      <c r="C12" s="167" t="s">
        <v>180</v>
      </c>
      <c r="D12" s="210"/>
      <c r="E12" s="216" t="s">
        <v>180</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2" si="0">+SUM(F12:AJ12)</f>
        <v>0</v>
      </c>
      <c r="AL12" s="196">
        <f t="shared" ref="AL12:AL32" si="1">IF($AK$3="４週",AK12/4,AK12/(DAY(EOMONTH($F$10,0))/7))</f>
        <v>0</v>
      </c>
      <c r="AM12" s="199"/>
      <c r="AN12" s="199"/>
    </row>
    <row r="13" spans="1:40" ht="18" customHeight="1">
      <c r="A13" s="152">
        <v>2</v>
      </c>
      <c r="B13" s="206" t="s">
        <v>260</v>
      </c>
      <c r="C13" s="167" t="s">
        <v>182</v>
      </c>
      <c r="D13" s="210"/>
      <c r="E13" s="216" t="s">
        <v>182</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3</v>
      </c>
      <c r="B14" s="206" t="s">
        <v>301</v>
      </c>
      <c r="C14" s="167" t="s">
        <v>184</v>
      </c>
      <c r="D14" s="210"/>
      <c r="E14" s="216" t="s">
        <v>184</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4</v>
      </c>
      <c r="B15" s="206" t="s">
        <v>302</v>
      </c>
      <c r="C15" s="167" t="s">
        <v>187</v>
      </c>
      <c r="D15" s="210"/>
      <c r="E15" s="216" t="s">
        <v>187</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5</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3" ht="18" customHeight="1">
      <c r="A17" s="152">
        <v>6</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3" ht="18" customHeight="1">
      <c r="A18" s="152">
        <v>7</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3" ht="18" customHeight="1">
      <c r="A19" s="152">
        <v>8</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3" ht="18" customHeight="1">
      <c r="A20" s="152">
        <v>9</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3" ht="18" customHeight="1">
      <c r="A21" s="152">
        <v>10</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3" ht="18" customHeight="1">
      <c r="A22" s="152">
        <v>11</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3" ht="18" customHeight="1">
      <c r="A23" s="152">
        <v>12</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3" ht="18" customHeight="1">
      <c r="A24" s="152">
        <v>13</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3" ht="18" customHeight="1">
      <c r="A25" s="152">
        <v>14</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3" ht="18" customHeight="1">
      <c r="A26" s="152">
        <v>15</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3" ht="18" customHeight="1">
      <c r="A27" s="152">
        <v>16</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3" ht="18" customHeight="1">
      <c r="A28" s="152">
        <v>17</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3" ht="18" customHeight="1">
      <c r="A29" s="152">
        <v>18</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3" ht="18" customHeight="1">
      <c r="A30" s="152">
        <v>19</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3" ht="18" customHeight="1">
      <c r="A31" s="152">
        <v>20</v>
      </c>
      <c r="B31" s="206"/>
      <c r="C31" s="167"/>
      <c r="D31" s="210"/>
      <c r="E31" s="216"/>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93">
        <f t="shared" si="0"/>
        <v>0</v>
      </c>
      <c r="AL31" s="196">
        <f t="shared" si="1"/>
        <v>0</v>
      </c>
      <c r="AM31" s="199"/>
      <c r="AN31" s="199"/>
    </row>
    <row r="32" spans="1:43" ht="18" customHeight="1">
      <c r="A32" s="153" t="s">
        <v>138</v>
      </c>
      <c r="B32" s="154"/>
      <c r="C32" s="154"/>
      <c r="D32" s="154"/>
      <c r="E32" s="154"/>
      <c r="F32" s="176">
        <f t="shared" ref="F32:AJ32" si="2">+SUM(F12:F31)</f>
        <v>0</v>
      </c>
      <c r="G32" s="176">
        <f t="shared" si="2"/>
        <v>0</v>
      </c>
      <c r="H32" s="176">
        <f t="shared" si="2"/>
        <v>0</v>
      </c>
      <c r="I32" s="176">
        <f t="shared" si="2"/>
        <v>0</v>
      </c>
      <c r="J32" s="176">
        <f t="shared" si="2"/>
        <v>0</v>
      </c>
      <c r="K32" s="176">
        <f t="shared" si="2"/>
        <v>0</v>
      </c>
      <c r="L32" s="176">
        <f t="shared" si="2"/>
        <v>0</v>
      </c>
      <c r="M32" s="176">
        <f t="shared" si="2"/>
        <v>0</v>
      </c>
      <c r="N32" s="176">
        <f t="shared" si="2"/>
        <v>0</v>
      </c>
      <c r="O32" s="176">
        <f t="shared" si="2"/>
        <v>0</v>
      </c>
      <c r="P32" s="176">
        <f t="shared" si="2"/>
        <v>0</v>
      </c>
      <c r="Q32" s="176">
        <f t="shared" si="2"/>
        <v>0</v>
      </c>
      <c r="R32" s="176">
        <f t="shared" si="2"/>
        <v>0</v>
      </c>
      <c r="S32" s="176">
        <f t="shared" si="2"/>
        <v>0</v>
      </c>
      <c r="T32" s="176">
        <f t="shared" si="2"/>
        <v>0</v>
      </c>
      <c r="U32" s="176">
        <f t="shared" si="2"/>
        <v>0</v>
      </c>
      <c r="V32" s="176">
        <f t="shared" si="2"/>
        <v>0</v>
      </c>
      <c r="W32" s="176">
        <f t="shared" si="2"/>
        <v>0</v>
      </c>
      <c r="X32" s="176">
        <f t="shared" si="2"/>
        <v>0</v>
      </c>
      <c r="Y32" s="176">
        <f t="shared" si="2"/>
        <v>0</v>
      </c>
      <c r="Z32" s="176">
        <f t="shared" si="2"/>
        <v>0</v>
      </c>
      <c r="AA32" s="176">
        <f t="shared" si="2"/>
        <v>0</v>
      </c>
      <c r="AB32" s="176">
        <f t="shared" si="2"/>
        <v>0</v>
      </c>
      <c r="AC32" s="176">
        <f t="shared" si="2"/>
        <v>0</v>
      </c>
      <c r="AD32" s="176">
        <f t="shared" si="2"/>
        <v>0</v>
      </c>
      <c r="AE32" s="176">
        <f t="shared" si="2"/>
        <v>0</v>
      </c>
      <c r="AF32" s="176">
        <f t="shared" si="2"/>
        <v>0</v>
      </c>
      <c r="AG32" s="176">
        <f t="shared" si="2"/>
        <v>0</v>
      </c>
      <c r="AH32" s="176">
        <f t="shared" si="2"/>
        <v>0</v>
      </c>
      <c r="AI32" s="176">
        <f t="shared" si="2"/>
        <v>0</v>
      </c>
      <c r="AJ32" s="176">
        <f t="shared" si="2"/>
        <v>0</v>
      </c>
      <c r="AK32" s="193">
        <f t="shared" si="0"/>
        <v>0</v>
      </c>
      <c r="AL32" s="196">
        <f t="shared" si="1"/>
        <v>0</v>
      </c>
      <c r="AM32" s="151"/>
      <c r="AN32" s="151"/>
      <c r="AP32" s="211"/>
      <c r="AQ32" s="211"/>
    </row>
    <row r="33" spans="1:45" ht="18" customHeight="1">
      <c r="A33" s="154" t="s">
        <v>169</v>
      </c>
      <c r="B33" s="154"/>
      <c r="C33" s="154"/>
      <c r="D33" s="154"/>
      <c r="E33" s="171"/>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6"/>
      <c r="AL33" s="197"/>
      <c r="AM33" s="151"/>
      <c r="AN33" s="151"/>
      <c r="AP33" s="211"/>
      <c r="AQ33" s="211"/>
    </row>
    <row r="34" spans="1:45"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c r="AP34" s="211"/>
      <c r="AQ34" s="211"/>
    </row>
    <row r="35" spans="1:45"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5" ht="15" customHeight="1">
      <c r="A36" s="155"/>
      <c r="B36" s="155"/>
      <c r="C36" s="155"/>
      <c r="D36" s="155"/>
      <c r="E36" s="15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55"/>
      <c r="AL36" s="155"/>
      <c r="AM36" s="149"/>
    </row>
    <row r="37" spans="1:45" ht="21" customHeight="1">
      <c r="A37" s="180" t="s">
        <v>155</v>
      </c>
      <c r="B37" s="155"/>
      <c r="C37" s="155"/>
      <c r="D37" s="155"/>
      <c r="E37" s="155"/>
      <c r="F37" s="155"/>
      <c r="G37" s="147"/>
      <c r="H37" s="147"/>
      <c r="I37" s="147"/>
      <c r="J37" s="147"/>
      <c r="K37" s="147"/>
      <c r="L37" s="147"/>
      <c r="M37" s="147"/>
      <c r="N37" s="147"/>
      <c r="O37" s="147"/>
      <c r="AM37" s="155"/>
      <c r="AN37" s="149"/>
    </row>
    <row r="38" spans="1:45" ht="24.95" customHeight="1">
      <c r="A38" s="157"/>
      <c r="B38" s="157"/>
      <c r="C38" s="157"/>
      <c r="D38" s="260">
        <v>4</v>
      </c>
      <c r="E38" s="260">
        <v>5</v>
      </c>
      <c r="F38" s="260">
        <v>6</v>
      </c>
      <c r="G38" s="260"/>
      <c r="H38" s="260"/>
      <c r="I38" s="260">
        <v>7</v>
      </c>
      <c r="J38" s="260"/>
      <c r="K38" s="260"/>
      <c r="L38" s="260">
        <v>8</v>
      </c>
      <c r="M38" s="260"/>
      <c r="N38" s="260"/>
      <c r="O38" s="260">
        <v>9</v>
      </c>
      <c r="P38" s="260"/>
      <c r="Q38" s="260"/>
      <c r="R38" s="260">
        <v>10</v>
      </c>
      <c r="S38" s="260"/>
      <c r="T38" s="260"/>
      <c r="U38" s="260">
        <v>11</v>
      </c>
      <c r="V38" s="260"/>
      <c r="W38" s="260"/>
      <c r="X38" s="260">
        <v>12</v>
      </c>
      <c r="Y38" s="260"/>
      <c r="Z38" s="260"/>
      <c r="AA38" s="260">
        <v>1</v>
      </c>
      <c r="AB38" s="260"/>
      <c r="AC38" s="260"/>
      <c r="AD38" s="260">
        <v>2</v>
      </c>
      <c r="AE38" s="260"/>
      <c r="AF38" s="260"/>
      <c r="AG38" s="260">
        <v>3</v>
      </c>
      <c r="AH38" s="260"/>
      <c r="AI38" s="260"/>
      <c r="AJ38" s="157" t="s">
        <v>265</v>
      </c>
      <c r="AK38" s="157"/>
      <c r="AL38" s="195" t="s">
        <v>266</v>
      </c>
      <c r="AM38" s="211"/>
      <c r="AN38" s="211"/>
      <c r="AO38" s="211"/>
    </row>
    <row r="39" spans="1:45" ht="18" customHeight="1">
      <c r="A39" s="259" t="s">
        <v>267</v>
      </c>
      <c r="B39" s="259"/>
      <c r="C39" s="259"/>
      <c r="D39" s="175">
        <v>1400</v>
      </c>
      <c r="E39" s="175">
        <v>1310</v>
      </c>
      <c r="F39" s="175">
        <v>1400</v>
      </c>
      <c r="G39" s="175"/>
      <c r="H39" s="175"/>
      <c r="I39" s="175">
        <v>1470</v>
      </c>
      <c r="J39" s="175"/>
      <c r="K39" s="175"/>
      <c r="L39" s="175">
        <v>1470</v>
      </c>
      <c r="M39" s="175"/>
      <c r="N39" s="175"/>
      <c r="O39" s="175">
        <v>1330</v>
      </c>
      <c r="P39" s="175"/>
      <c r="Q39" s="175"/>
      <c r="R39" s="175">
        <v>1400</v>
      </c>
      <c r="S39" s="175"/>
      <c r="T39" s="175"/>
      <c r="U39" s="175">
        <v>1400</v>
      </c>
      <c r="V39" s="175"/>
      <c r="W39" s="175"/>
      <c r="X39" s="175">
        <v>1330</v>
      </c>
      <c r="Y39" s="175"/>
      <c r="Z39" s="175"/>
      <c r="AA39" s="175">
        <v>1330</v>
      </c>
      <c r="AB39" s="175"/>
      <c r="AC39" s="175"/>
      <c r="AD39" s="175">
        <v>1330</v>
      </c>
      <c r="AE39" s="175"/>
      <c r="AF39" s="175"/>
      <c r="AG39" s="175">
        <v>1400</v>
      </c>
      <c r="AH39" s="175"/>
      <c r="AI39" s="175"/>
      <c r="AJ39" s="168">
        <f>SUM(D39:AI39)</f>
        <v>16570</v>
      </c>
      <c r="AK39" s="168"/>
      <c r="AL39" s="264">
        <f>ROUNDUP(AJ39/AJ40,1)</f>
        <v>70</v>
      </c>
      <c r="AM39" s="211"/>
      <c r="AN39" s="211"/>
      <c r="AO39" s="211"/>
    </row>
    <row r="40" spans="1:45" ht="18" customHeight="1">
      <c r="A40" s="259" t="s">
        <v>268</v>
      </c>
      <c r="B40" s="259"/>
      <c r="C40" s="259"/>
      <c r="D40" s="175">
        <v>20</v>
      </c>
      <c r="E40" s="175">
        <v>19</v>
      </c>
      <c r="F40" s="175">
        <v>20</v>
      </c>
      <c r="G40" s="175"/>
      <c r="H40" s="175"/>
      <c r="I40" s="175">
        <v>21</v>
      </c>
      <c r="J40" s="175"/>
      <c r="K40" s="175"/>
      <c r="L40" s="175">
        <v>21</v>
      </c>
      <c r="M40" s="175"/>
      <c r="N40" s="175"/>
      <c r="O40" s="175">
        <v>19</v>
      </c>
      <c r="P40" s="175"/>
      <c r="Q40" s="175"/>
      <c r="R40" s="175">
        <v>20</v>
      </c>
      <c r="S40" s="175"/>
      <c r="T40" s="175"/>
      <c r="U40" s="175">
        <v>20</v>
      </c>
      <c r="V40" s="175"/>
      <c r="W40" s="175"/>
      <c r="X40" s="175">
        <v>19</v>
      </c>
      <c r="Y40" s="175"/>
      <c r="Z40" s="175"/>
      <c r="AA40" s="175">
        <v>19</v>
      </c>
      <c r="AB40" s="175"/>
      <c r="AC40" s="175"/>
      <c r="AD40" s="175">
        <v>19</v>
      </c>
      <c r="AE40" s="175"/>
      <c r="AF40" s="175"/>
      <c r="AG40" s="175">
        <v>20</v>
      </c>
      <c r="AH40" s="175"/>
      <c r="AI40" s="175"/>
      <c r="AJ40" s="168">
        <f>+SUM(D40:AI40)</f>
        <v>237</v>
      </c>
      <c r="AK40" s="168"/>
      <c r="AL40" s="265"/>
      <c r="AM40" s="211"/>
      <c r="AN40" s="211"/>
      <c r="AO40" s="211"/>
    </row>
    <row r="41" spans="1:45" ht="5.0999999999999996" customHeight="1">
      <c r="A41" s="160"/>
      <c r="B41" s="160"/>
      <c r="C41" s="160"/>
      <c r="D41" s="211"/>
      <c r="E41" s="211"/>
      <c r="F41" s="211"/>
      <c r="G41" s="211"/>
      <c r="H41" s="211"/>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222"/>
      <c r="AK41" s="147"/>
      <c r="AL41" s="155"/>
      <c r="AM41" s="155"/>
      <c r="AN41" s="149"/>
    </row>
    <row r="42" spans="1:45" ht="18" customHeight="1">
      <c r="A42" s="180" t="s">
        <v>221</v>
      </c>
      <c r="B42" s="147"/>
      <c r="D42" s="147"/>
      <c r="E42" s="147"/>
      <c r="F42" s="147"/>
      <c r="G42" s="147"/>
      <c r="H42" s="147"/>
      <c r="I42" s="211"/>
      <c r="J42" s="211"/>
      <c r="K42" s="211"/>
      <c r="L42" s="211"/>
      <c r="M42" s="211"/>
      <c r="N42" s="211"/>
      <c r="O42" s="147"/>
      <c r="P42" s="147"/>
      <c r="Q42" s="147"/>
      <c r="R42" s="147"/>
      <c r="S42" s="147"/>
      <c r="T42" s="147"/>
      <c r="U42" s="147"/>
      <c r="V42" s="147"/>
      <c r="W42" s="155"/>
      <c r="X42" s="147"/>
      <c r="Y42" s="147"/>
      <c r="Z42" s="147"/>
      <c r="AA42" s="147"/>
      <c r="AB42" s="147"/>
      <c r="AC42" s="147"/>
      <c r="AD42" s="147"/>
      <c r="AE42" s="147"/>
      <c r="AF42" s="147"/>
      <c r="AG42" s="147"/>
      <c r="AH42" s="147"/>
      <c r="AI42" s="147"/>
      <c r="AJ42" s="222"/>
      <c r="AK42" s="147"/>
      <c r="AL42" s="155"/>
      <c r="AM42" s="155"/>
      <c r="AN42" s="149"/>
    </row>
    <row r="43" spans="1:45" ht="24.95" customHeight="1">
      <c r="A43" s="157" t="s">
        <v>83</v>
      </c>
      <c r="B43" s="157"/>
      <c r="C43" s="157" t="s">
        <v>260</v>
      </c>
      <c r="D43" s="157"/>
      <c r="E43" s="195" t="s">
        <v>122</v>
      </c>
      <c r="F43" s="195"/>
      <c r="G43" s="195"/>
      <c r="H43" s="195"/>
      <c r="I43" s="207" t="s">
        <v>210</v>
      </c>
      <c r="J43" s="214"/>
      <c r="K43" s="214"/>
      <c r="L43" s="214"/>
      <c r="M43" s="214"/>
      <c r="N43" s="192"/>
      <c r="O43" s="211"/>
      <c r="P43" s="211"/>
      <c r="Q43" s="211"/>
      <c r="R43" s="211"/>
      <c r="S43" s="211"/>
      <c r="T43" s="211"/>
      <c r="U43" s="211"/>
      <c r="W43" s="155"/>
      <c r="X43" s="147"/>
      <c r="Y43" s="147"/>
      <c r="Z43" s="147"/>
      <c r="AA43" s="147"/>
      <c r="AB43" s="147"/>
      <c r="AC43" s="147"/>
      <c r="AD43" s="147"/>
      <c r="AE43" s="147"/>
      <c r="AF43" s="147"/>
      <c r="AG43" s="147"/>
      <c r="AH43" s="147"/>
      <c r="AI43" s="147"/>
      <c r="AJ43" s="222"/>
      <c r="AK43" s="147"/>
      <c r="AL43" s="155"/>
      <c r="AM43" s="155"/>
      <c r="AN43" s="149"/>
    </row>
    <row r="44" spans="1:45" ht="18" customHeight="1">
      <c r="A44" s="195" t="s">
        <v>57</v>
      </c>
      <c r="B44" s="195"/>
      <c r="C44" s="176">
        <f>ROUNDDOWN(IF(AL39&lt;=60,1,1+ROUNDUP((AL39-60)/40,0)),1)</f>
        <v>2</v>
      </c>
      <c r="D44" s="176"/>
      <c r="E44" s="176">
        <f>ROUNDDOWN(AL39/6,1)</f>
        <v>11.6</v>
      </c>
      <c r="F44" s="176"/>
      <c r="G44" s="176"/>
      <c r="H44" s="176"/>
      <c r="I44" s="176">
        <f>ROUNDDOWN(AL39/15,1)</f>
        <v>4.5999999999999996</v>
      </c>
      <c r="J44" s="176"/>
      <c r="K44" s="176"/>
      <c r="L44" s="176"/>
      <c r="M44" s="176"/>
      <c r="N44" s="176"/>
      <c r="O44" s="211"/>
      <c r="P44" s="211"/>
      <c r="Q44" s="211"/>
      <c r="R44" s="211"/>
      <c r="S44" s="211"/>
      <c r="T44" s="211"/>
      <c r="U44" s="211"/>
      <c r="W44" s="155"/>
      <c r="X44" s="147"/>
      <c r="Y44" s="147"/>
      <c r="Z44" s="147"/>
      <c r="AA44" s="147"/>
      <c r="AB44" s="147"/>
      <c r="AC44" s="147"/>
      <c r="AD44" s="147"/>
      <c r="AE44" s="147"/>
      <c r="AF44" s="147"/>
      <c r="AG44" s="147"/>
      <c r="AH44" s="147"/>
      <c r="AI44" s="147"/>
      <c r="AJ44" s="222"/>
      <c r="AK44" s="147"/>
      <c r="AL44" s="155"/>
      <c r="AM44" s="155"/>
      <c r="AN44" s="149"/>
    </row>
    <row r="45" spans="1:45" ht="5.0999999999999996" customHeight="1">
      <c r="A45" s="160"/>
      <c r="B45" s="160"/>
      <c r="C45" s="160"/>
      <c r="D45" s="160"/>
      <c r="E45" s="160"/>
      <c r="F45" s="160"/>
      <c r="G45" s="160"/>
      <c r="H45" s="160"/>
      <c r="I45" s="160"/>
      <c r="J45" s="147"/>
      <c r="K45" s="147"/>
      <c r="L45" s="147"/>
      <c r="M45" s="222"/>
      <c r="N45" s="147"/>
      <c r="O45" s="147"/>
      <c r="P45" s="147"/>
      <c r="Q45" s="211"/>
      <c r="W45" s="155"/>
      <c r="X45" s="147"/>
      <c r="Y45" s="147"/>
      <c r="Z45" s="147"/>
      <c r="AA45" s="147"/>
      <c r="AB45" s="147"/>
      <c r="AC45" s="147"/>
      <c r="AD45" s="147"/>
      <c r="AE45" s="147"/>
      <c r="AF45" s="147"/>
      <c r="AG45" s="147"/>
      <c r="AH45" s="147"/>
      <c r="AI45" s="147"/>
      <c r="AJ45" s="222"/>
      <c r="AK45" s="147"/>
      <c r="AL45" s="155"/>
      <c r="AM45" s="155"/>
      <c r="AN45" s="149"/>
    </row>
    <row r="46" spans="1:45" ht="21" customHeight="1">
      <c r="A46" s="180" t="s">
        <v>245</v>
      </c>
      <c r="B46" s="145"/>
      <c r="C46" s="156"/>
      <c r="D46" s="156"/>
      <c r="E46" s="156"/>
      <c r="F46" s="156"/>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56"/>
      <c r="AM46" s="156"/>
      <c r="AN46" s="149"/>
    </row>
    <row r="47" spans="1:45" ht="24.95" customHeight="1">
      <c r="A47" s="149"/>
      <c r="B47" s="155"/>
      <c r="C47" s="207" t="str">
        <f>IF(VLOOKUP($AK$1,[1]選択肢!$A$1:$J$32,C52,FALSE)=0,"-",VLOOKUP($AK$1,[1]選択肢!$A$1:$J$32,C52,FALSE))</f>
        <v>管理者</v>
      </c>
      <c r="D47" s="214"/>
      <c r="E47" s="195" t="str">
        <f>IF(VLOOKUP($AK$1,[1]選択肢!$A$1:$J$32,E52,FALSE)=0,"-",VLOOKUP($AK$1,[1]選択肢!$A$1:$J$32,E52,FALSE))</f>
        <v>サービス管理責任者</v>
      </c>
      <c r="F47" s="195"/>
      <c r="G47" s="195"/>
      <c r="H47" s="195"/>
      <c r="I47" s="207" t="str">
        <f>IF(VLOOKUP($AK$1,[1]選択肢!$A$1:$J$32,I52,FALSE)=0,"-",VLOOKUP($AK$1,[1]選択肢!$A$1:$J$32,I52,FALSE))</f>
        <v>就労支援員</v>
      </c>
      <c r="J47" s="214"/>
      <c r="K47" s="214"/>
      <c r="L47" s="214"/>
      <c r="M47" s="214"/>
      <c r="N47" s="192"/>
      <c r="O47" s="207" t="str">
        <f>IF(VLOOKUP($AK$1,[1]選択肢!$A$1:$J$32,O52,FALSE)=0,"-",VLOOKUP($AK$1,[1]選択肢!$A$1:$J$32,O52,FALSE))</f>
        <v>職業指導員</v>
      </c>
      <c r="P47" s="214"/>
      <c r="Q47" s="214"/>
      <c r="R47" s="214"/>
      <c r="S47" s="214"/>
      <c r="T47" s="192"/>
      <c r="U47" s="207" t="str">
        <f>IF(VLOOKUP($AK$1,[1]選択肢!$A$1:$J$32,U52,FALSE)=0,"-",VLOOKUP($AK$1,[1]選択肢!$A$1:$J$32,U52,FALSE))</f>
        <v>生活支援員</v>
      </c>
      <c r="V47" s="214"/>
      <c r="W47" s="214"/>
      <c r="X47" s="214"/>
      <c r="Y47" s="214"/>
      <c r="Z47" s="192"/>
      <c r="AA47" s="207" t="str">
        <f>IF(VLOOKUP($AK$1,[1]選択肢!$A$1:$J$32,AA52,FALSE)=0,"-",VLOOKUP($AK$1,[1]選択肢!$A$1:$J$32,AA52,FALSE))</f>
        <v>-</v>
      </c>
      <c r="AB47" s="214"/>
      <c r="AC47" s="214"/>
      <c r="AD47" s="214"/>
      <c r="AE47" s="214"/>
      <c r="AF47" s="192"/>
      <c r="AG47" s="195" t="str">
        <f>IF(VLOOKUP($AK$1,[1]選択肢!$A$1:$J$32,AG52,FALSE)=0,"-",VLOOKUP($AK$1,[1]選択肢!$A$1:$J$32,AG52,FALSE))</f>
        <v>-</v>
      </c>
      <c r="AH47" s="195"/>
      <c r="AI47" s="195"/>
      <c r="AJ47" s="195"/>
      <c r="AK47" s="195"/>
      <c r="AL47" s="195" t="str">
        <f>IF(VLOOKUP($AK$1,[1]選択肢!$A$1:$J$32,AL52,FALSE)=0,"-",VLOOKUP($AK$1,[1]選択肢!$A$1:$J$32,AL52,FALSE))</f>
        <v>-</v>
      </c>
      <c r="AM47" s="195"/>
      <c r="AN47" s="149"/>
    </row>
    <row r="48" spans="1:45" ht="18" customHeight="1">
      <c r="A48" s="149"/>
      <c r="B48" s="155"/>
      <c r="C48" s="153" t="s">
        <v>246</v>
      </c>
      <c r="D48" s="153" t="s">
        <v>247</v>
      </c>
      <c r="E48" s="157" t="s">
        <v>246</v>
      </c>
      <c r="F48" s="157" t="s">
        <v>247</v>
      </c>
      <c r="G48" s="157"/>
      <c r="H48" s="157"/>
      <c r="I48" s="153" t="s">
        <v>246</v>
      </c>
      <c r="J48" s="154"/>
      <c r="K48" s="171"/>
      <c r="L48" s="153" t="s">
        <v>247</v>
      </c>
      <c r="M48" s="154"/>
      <c r="N48" s="171"/>
      <c r="O48" s="153" t="s">
        <v>246</v>
      </c>
      <c r="P48" s="154"/>
      <c r="Q48" s="171"/>
      <c r="R48" s="153" t="s">
        <v>247</v>
      </c>
      <c r="S48" s="154"/>
      <c r="T48" s="171"/>
      <c r="U48" s="153" t="s">
        <v>246</v>
      </c>
      <c r="V48" s="154"/>
      <c r="W48" s="171"/>
      <c r="X48" s="153" t="s">
        <v>247</v>
      </c>
      <c r="Y48" s="154"/>
      <c r="Z48" s="171"/>
      <c r="AA48" s="153" t="s">
        <v>246</v>
      </c>
      <c r="AB48" s="154"/>
      <c r="AC48" s="171"/>
      <c r="AD48" s="153" t="s">
        <v>247</v>
      </c>
      <c r="AE48" s="154"/>
      <c r="AF48" s="171"/>
      <c r="AG48" s="153" t="s">
        <v>246</v>
      </c>
      <c r="AH48" s="154"/>
      <c r="AI48" s="171"/>
      <c r="AJ48" s="153" t="s">
        <v>247</v>
      </c>
      <c r="AK48" s="171"/>
      <c r="AL48" s="157" t="s">
        <v>55</v>
      </c>
      <c r="AM48" s="157" t="s">
        <v>269</v>
      </c>
      <c r="AN48" s="149"/>
      <c r="AP48" s="147"/>
      <c r="AQ48" s="147"/>
      <c r="AR48" s="147"/>
      <c r="AS48" s="147"/>
    </row>
    <row r="49" spans="1:45" ht="18" customHeight="1">
      <c r="A49" s="149"/>
      <c r="B49" s="157" t="s">
        <v>249</v>
      </c>
      <c r="C49" s="157">
        <f>COUNTIFS($B$12:$B$31,C$47,$C$12:$C$31,"A",$E$12:$E$31,"*")</f>
        <v>1</v>
      </c>
      <c r="D49" s="157">
        <f>COUNTIFS($B$12:$B$31,C$47,$C$12:$C$31,"B",$E$12:$E$31,"*")</f>
        <v>0</v>
      </c>
      <c r="E49" s="157">
        <f>COUNTIFS($B$12:$B$31,E$47,$C$12:$C$31,"A",$E$12:$E$31,"*")</f>
        <v>0</v>
      </c>
      <c r="F49" s="153">
        <f>COUNTIFS($B$12:$B$31,E$47,$C$12:$C$31,"B",$E$12:$E$31,"*")</f>
        <v>1</v>
      </c>
      <c r="G49" s="154"/>
      <c r="H49" s="171"/>
      <c r="I49" s="153">
        <f>COUNTIFS($B$12:$B$31,I$47,$C$12:$C$31,"A",$E$12:$E$31,"*")</f>
        <v>0</v>
      </c>
      <c r="J49" s="154"/>
      <c r="K49" s="171"/>
      <c r="L49" s="153">
        <f>COUNTIFS($B$12:$B$31,I$47,$C$12:$C$31,"B",$E$12:$E$31,"*")</f>
        <v>0</v>
      </c>
      <c r="M49" s="154"/>
      <c r="N49" s="171"/>
      <c r="O49" s="153">
        <f>COUNTIFS($B$12:$B$31,O$47,$C$12:$C$31,"A",$E$12:$E$31,"*")</f>
        <v>0</v>
      </c>
      <c r="P49" s="154"/>
      <c r="Q49" s="171"/>
      <c r="R49" s="153">
        <f>COUNTIFS($B$12:$B$31,O$47,$C$12:$C$31,"B",$E$12:$E$31,"*")</f>
        <v>0</v>
      </c>
      <c r="S49" s="154"/>
      <c r="T49" s="171"/>
      <c r="U49" s="153">
        <f>COUNTIFS($B$12:$B$31,U$47,$C$12:$C$31,"A",$E$12:$E$31,"*")</f>
        <v>0</v>
      </c>
      <c r="V49" s="154"/>
      <c r="W49" s="171"/>
      <c r="X49" s="153">
        <f>COUNTIFS($B$12:$B$31,U$47,$C$12:$C$31,"B",$E$12:$E$31,"*")</f>
        <v>0</v>
      </c>
      <c r="Y49" s="154"/>
      <c r="Z49" s="171"/>
      <c r="AA49" s="153">
        <f>COUNTIFS($B$12:$B$31,AA$47,$C$12:$C$31,"A",$E$12:$E$31,"*")</f>
        <v>0</v>
      </c>
      <c r="AB49" s="154"/>
      <c r="AC49" s="171"/>
      <c r="AD49" s="153">
        <f>COUNTIFS($B$12:$B$31,AA$47,$C$12:$C$31,"B",$E$12:$E$31,"*")</f>
        <v>0</v>
      </c>
      <c r="AE49" s="154"/>
      <c r="AF49" s="171"/>
      <c r="AG49" s="153">
        <f>COUNTIFS($B$12:$B$31,AG$47,$C$12:$C$31,"A",$E$12:$E$31,"*")</f>
        <v>0</v>
      </c>
      <c r="AH49" s="154"/>
      <c r="AI49" s="171"/>
      <c r="AJ49" s="153">
        <f>COUNTIFS($B$12:$B$31,AG$47,$C$12:$C$31,"B",$E$12:$E$31,"*")</f>
        <v>0</v>
      </c>
      <c r="AK49" s="171"/>
      <c r="AL49" s="157">
        <f>COUNTIFS($B$12:$B$31,AL$47,$C$12:$C$31,"A",$E$12:$E$31,"*")</f>
        <v>0</v>
      </c>
      <c r="AM49" s="157">
        <f>COUNTIFS($B$12:$B$31,AL$47,$C$12:$C$31,"B",$E$12:$E$31,"*")</f>
        <v>0</v>
      </c>
      <c r="AN49" s="149"/>
      <c r="AP49" s="147"/>
      <c r="AQ49" s="147"/>
      <c r="AR49" s="147"/>
      <c r="AS49" s="147"/>
    </row>
    <row r="50" spans="1:45" ht="18" customHeight="1">
      <c r="A50" s="149"/>
      <c r="B50" s="195" t="s">
        <v>251</v>
      </c>
      <c r="C50" s="157">
        <f>COUNTIFS($B$12:$B$31,C$47,$C$12:$C$31,"C",$E$12:$E$31,"*")</f>
        <v>0</v>
      </c>
      <c r="D50" s="157">
        <f>COUNTIFS($B$12:$B$31,C$47,$C$12:$C$31,"D",$E$12:$E$31,"*")</f>
        <v>0</v>
      </c>
      <c r="E50" s="157">
        <f>COUNTIFS($B$12:$B$31,E$47,$C$12:$C$31,"C",$E$12:$E$31,"*")</f>
        <v>0</v>
      </c>
      <c r="F50" s="153">
        <f>COUNTIFS($B$12:$B$31,E$47,$C$12:$C$31,"D",$E$12:$E$31,"*")</f>
        <v>0</v>
      </c>
      <c r="G50" s="154"/>
      <c r="H50" s="171"/>
      <c r="I50" s="153">
        <f>COUNTIFS($B$12:$B$31,I$47,$C$12:$C$31,"C",$E$12:$E$31,"*")</f>
        <v>1</v>
      </c>
      <c r="J50" s="154"/>
      <c r="K50" s="171"/>
      <c r="L50" s="153">
        <f>COUNTIFS($B$12:$B$31,I$47,$C$12:$C$31,"D",$E$12:$E$31,"*")</f>
        <v>0</v>
      </c>
      <c r="M50" s="154"/>
      <c r="N50" s="171"/>
      <c r="O50" s="153">
        <f>COUNTIFS($B$12:$B$31,O$47,$C$12:$C$31,"C",$E$12:$E$31,"*")</f>
        <v>0</v>
      </c>
      <c r="P50" s="154"/>
      <c r="Q50" s="171"/>
      <c r="R50" s="153">
        <f>COUNTIFS($B$12:$B$31,O$47,$C$12:$C$31,"D",$E$12:$E$31,"*")</f>
        <v>1</v>
      </c>
      <c r="S50" s="154"/>
      <c r="T50" s="171"/>
      <c r="U50" s="153">
        <f>COUNTIFS($B$12:$B$31,U$47,$C$12:$C$31,"C",$E$12:$E$31,"*")</f>
        <v>0</v>
      </c>
      <c r="V50" s="154"/>
      <c r="W50" s="171"/>
      <c r="X50" s="153">
        <f>COUNTIFS($B$12:$B$31,U$47,$C$12:$C$31,"D",$E$12:$E$31,"*")</f>
        <v>0</v>
      </c>
      <c r="Y50" s="154"/>
      <c r="Z50" s="171"/>
      <c r="AA50" s="153">
        <f>COUNTIFS($B$12:$B$31,AA$47,$C$12:$C$31,"C",$E$12:$E$31,"*")</f>
        <v>0</v>
      </c>
      <c r="AB50" s="154"/>
      <c r="AC50" s="171"/>
      <c r="AD50" s="153">
        <f>COUNTIFS($B$12:$B$31,AA$47,$C$12:$C$31,"D",$E$12:$E$31,"*")</f>
        <v>0</v>
      </c>
      <c r="AE50" s="154"/>
      <c r="AF50" s="171"/>
      <c r="AG50" s="153">
        <f>COUNTIFS($B$12:$B$31,AG$47,$C$12:$C$31,"C",$E$12:$E$31,"*")</f>
        <v>0</v>
      </c>
      <c r="AH50" s="154"/>
      <c r="AI50" s="171"/>
      <c r="AJ50" s="153">
        <f>COUNTIFS($B$12:$B$31,AG$47,$C$12:$C$31,"D",$E$12:$E$31,"*")</f>
        <v>0</v>
      </c>
      <c r="AK50" s="171"/>
      <c r="AL50" s="157">
        <f>COUNTIFS($B$12:$B$31,AL$47,$C$12:$C$31,"C",$E$12:$E$31,"*")</f>
        <v>0</v>
      </c>
      <c r="AM50" s="157">
        <f>COUNTIFS($B$12:$B$31,AL$47,$C$12:$C$31,"D",$E$12:$E$31,"*")</f>
        <v>0</v>
      </c>
      <c r="AN50" s="149"/>
      <c r="AP50" s="147"/>
      <c r="AQ50" s="147"/>
      <c r="AR50" s="147"/>
      <c r="AS50" s="147"/>
    </row>
    <row r="51" spans="1:45" ht="24.95" customHeight="1">
      <c r="A51" s="149"/>
      <c r="B51" s="195" t="s">
        <v>252</v>
      </c>
      <c r="C51" s="207">
        <f>IF($AK$3="４週",SUMIFS($AK$12:$AK$31,$B$12:$B$31,C47)/4/$AH$6,IF($AK$3="歴月",SUMIFS($AK$12:$AK$31,$B$12:$B$31,C47)/$AL$6,"記載する期間を選択してください"))</f>
        <v>0</v>
      </c>
      <c r="D51" s="192"/>
      <c r="E51" s="207">
        <f>IF($AK$3="４週",SUMIFS($AK$12:$AK$31,$B$12:$B$31,E47)/4/$AH$6,IF($AK$3="歴月",SUMIFS($AK$12:$AK$31,$B$12:$B$31,E47)/$AL$6,"記載する期間を選択してください"))</f>
        <v>0</v>
      </c>
      <c r="F51" s="214"/>
      <c r="G51" s="214"/>
      <c r="H51" s="192"/>
      <c r="I51" s="207">
        <f>IF($AK$3="４週",SUMIFS($AK$12:$AK$31,$B$12:$B$31,I47)/4/$AH$6,IF($AK$3="歴月",SUMIFS($AK$12:$AK$31,$B$12:$B$31,I47)/$AL$6,"記載する期間を選択してください"))</f>
        <v>0</v>
      </c>
      <c r="J51" s="214"/>
      <c r="K51" s="214"/>
      <c r="L51" s="214"/>
      <c r="M51" s="214"/>
      <c r="N51" s="192"/>
      <c r="O51" s="207">
        <f>IF($AK$3="４週",SUMIFS($AK$12:$AK$31,$B$12:$B$31,O47)/4/$AH$6,IF($AK$3="歴月",SUMIFS($AK$12:$AK$31,$B$12:$B$31,O47)/$AL$6,"記載する期間を選択してください"))</f>
        <v>0</v>
      </c>
      <c r="P51" s="214"/>
      <c r="Q51" s="214"/>
      <c r="R51" s="214"/>
      <c r="S51" s="214"/>
      <c r="T51" s="192"/>
      <c r="U51" s="207">
        <f>IF($AK$3="４週",SUMIFS($AK$12:$AK$31,$B$12:$B$31,U47)/4/$AH$6,IF($AK$3="歴月",SUMIFS($AK$12:$AK$31,$B$12:$B$31,U47)/$AL$6,"記載する期間を選択してください"))</f>
        <v>0</v>
      </c>
      <c r="V51" s="214"/>
      <c r="W51" s="214"/>
      <c r="X51" s="214"/>
      <c r="Y51" s="214"/>
      <c r="Z51" s="192"/>
      <c r="AA51" s="207">
        <f>IF($AK$3="４週",SUMIFS($AK$12:$AK$31,$B$12:$B$31,AA47)/4/$AH$6,IF($AK$3="歴月",SUMIFS($AK$12:$AK$31,$B$12:$B$31,AA47)/$AL$6,"記載する期間を選択してください"))</f>
        <v>0</v>
      </c>
      <c r="AB51" s="214"/>
      <c r="AC51" s="214"/>
      <c r="AD51" s="214"/>
      <c r="AE51" s="214"/>
      <c r="AF51" s="192"/>
      <c r="AG51" s="207">
        <f>IF($AK$3="４週",SUMIFS($AK$12:$AK$31,$B$12:$B$31,AG47)/4/$AH$6,IF($AK$3="歴月",SUMIFS($AK$12:$AK$31,$B$12:$B$31,AG47)/$AL$6,"記載する期間を選択してください"))</f>
        <v>0</v>
      </c>
      <c r="AH51" s="214"/>
      <c r="AI51" s="214"/>
      <c r="AJ51" s="214"/>
      <c r="AK51" s="192"/>
      <c r="AL51" s="207">
        <f>IF($AK$3="４週",SUMIFS($AK$12:$AK$31,$B$12:$B$31,AL47)/4/$AH$6,IF($AK$3="歴月",SUMIFS($AK$12:$AK$31,$B$12:$B$31,AL47)/$AL$6,"記載する期間を選択してください"))</f>
        <v>0</v>
      </c>
      <c r="AM51" s="192"/>
      <c r="AN51" s="149"/>
      <c r="AP51" s="147"/>
      <c r="AQ51" s="147"/>
      <c r="AR51" s="147"/>
      <c r="AS51" s="147"/>
    </row>
    <row r="52" spans="1:45" ht="5.0999999999999996" customHeight="1">
      <c r="A52" s="149"/>
      <c r="B52" s="145"/>
      <c r="C52" s="179">
        <v>2</v>
      </c>
      <c r="D52" s="179"/>
      <c r="E52" s="179">
        <v>3</v>
      </c>
      <c r="F52" s="179"/>
      <c r="G52" s="179"/>
      <c r="H52" s="179"/>
      <c r="I52" s="179">
        <v>4</v>
      </c>
      <c r="J52" s="179"/>
      <c r="K52" s="179"/>
      <c r="L52" s="179"/>
      <c r="M52" s="179"/>
      <c r="N52" s="179"/>
      <c r="O52" s="179">
        <v>5</v>
      </c>
      <c r="P52" s="179"/>
      <c r="Q52" s="179"/>
      <c r="R52" s="179"/>
      <c r="S52" s="179"/>
      <c r="T52" s="179"/>
      <c r="U52" s="179">
        <v>6</v>
      </c>
      <c r="V52" s="179"/>
      <c r="W52" s="179"/>
      <c r="X52" s="179"/>
      <c r="Y52" s="179"/>
      <c r="Z52" s="179"/>
      <c r="AA52" s="179">
        <v>7</v>
      </c>
      <c r="AB52" s="179"/>
      <c r="AC52" s="179"/>
      <c r="AD52" s="179"/>
      <c r="AE52" s="179"/>
      <c r="AF52" s="179"/>
      <c r="AG52" s="179">
        <v>8</v>
      </c>
      <c r="AH52" s="179"/>
      <c r="AI52" s="179"/>
      <c r="AJ52" s="179"/>
      <c r="AK52" s="179"/>
      <c r="AL52" s="179">
        <v>9</v>
      </c>
      <c r="AM52" s="156"/>
      <c r="AN52" s="149"/>
      <c r="AP52" s="147"/>
      <c r="AQ52" s="147"/>
      <c r="AR52" s="147"/>
      <c r="AS52" s="147"/>
    </row>
    <row r="53" spans="1:45" ht="15" customHeight="1">
      <c r="A53" s="147" t="s">
        <v>170</v>
      </c>
      <c r="B53" s="159"/>
      <c r="C53" s="159"/>
      <c r="D53" s="159"/>
      <c r="E53" s="159"/>
      <c r="F53" s="178"/>
      <c r="G53" s="159"/>
      <c r="H53" s="179"/>
      <c r="I53" s="179"/>
      <c r="J53" s="179"/>
      <c r="K53" s="179"/>
      <c r="L53" s="179"/>
      <c r="M53" s="179"/>
      <c r="N53" s="179"/>
      <c r="O53" s="179"/>
      <c r="P53" s="179"/>
      <c r="Q53" s="179"/>
      <c r="R53" s="179">
        <v>6</v>
      </c>
      <c r="S53" s="179"/>
      <c r="T53" s="179"/>
      <c r="U53" s="179"/>
      <c r="V53" s="179"/>
      <c r="W53" s="179"/>
      <c r="X53" s="179">
        <v>7</v>
      </c>
      <c r="Y53" s="179"/>
      <c r="Z53" s="179"/>
      <c r="AA53" s="179"/>
      <c r="AB53" s="179"/>
      <c r="AC53" s="179"/>
      <c r="AD53" s="179">
        <v>8</v>
      </c>
      <c r="AE53" s="179"/>
      <c r="AF53" s="179"/>
      <c r="AG53" s="187"/>
      <c r="AH53" s="187"/>
      <c r="AI53" s="187"/>
      <c r="AJ53" s="187">
        <v>9</v>
      </c>
      <c r="AK53" s="179"/>
      <c r="AL53" s="179"/>
      <c r="AM53" s="149"/>
    </row>
    <row r="54" spans="1:45" s="147" customFormat="1" ht="15" customHeight="1">
      <c r="A54" s="147" t="s">
        <v>53</v>
      </c>
      <c r="B54" s="160"/>
      <c r="C54" s="160"/>
      <c r="D54" s="160"/>
      <c r="E54" s="160"/>
      <c r="F54" s="160"/>
      <c r="G54" s="16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P54" s="145"/>
      <c r="AQ54" s="145"/>
      <c r="AR54" s="145"/>
      <c r="AS54" s="145"/>
    </row>
    <row r="55" spans="1:45" s="147" customFormat="1" ht="15" customHeight="1">
      <c r="A55" s="147" t="s">
        <v>171</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P55" s="145"/>
      <c r="AQ55" s="145"/>
      <c r="AR55" s="145"/>
      <c r="AS55" s="145"/>
    </row>
    <row r="56" spans="1:45" s="147" customFormat="1" ht="15" customHeight="1">
      <c r="A56" s="225" t="s">
        <v>6</v>
      </c>
      <c r="B56" s="160"/>
      <c r="C56" s="160"/>
      <c r="D56" s="160"/>
      <c r="E56" s="160"/>
      <c r="F56" s="160"/>
      <c r="G56" s="16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P56" s="145"/>
      <c r="AQ56" s="145"/>
      <c r="AR56" s="145"/>
      <c r="AS56" s="145"/>
    </row>
    <row r="57" spans="1:45" s="147" customFormat="1" ht="15" customHeight="1">
      <c r="A57" s="147" t="s">
        <v>63</v>
      </c>
      <c r="B57" s="160"/>
      <c r="C57" s="160"/>
      <c r="D57" s="160"/>
      <c r="E57" s="160"/>
      <c r="F57" s="160"/>
      <c r="G57" s="16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P57" s="145"/>
      <c r="AQ57" s="145"/>
      <c r="AR57" s="145"/>
      <c r="AS57" s="145"/>
    </row>
    <row r="58" spans="1:45" s="147" customFormat="1" ht="15" customHeight="1">
      <c r="A58" s="147" t="s">
        <v>303</v>
      </c>
      <c r="B58" s="160"/>
      <c r="C58" s="160"/>
      <c r="D58" s="160"/>
      <c r="E58" s="160"/>
      <c r="F58" s="160"/>
      <c r="G58" s="16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P58" s="145"/>
      <c r="AQ58" s="145"/>
      <c r="AR58" s="145"/>
      <c r="AS58" s="145"/>
    </row>
    <row r="59" spans="1:45" ht="15" customHeight="1">
      <c r="A59" s="147" t="s">
        <v>173</v>
      </c>
      <c r="B59" s="161"/>
      <c r="C59" s="147"/>
      <c r="D59" s="147"/>
      <c r="E59" s="147"/>
      <c r="F59" s="147"/>
      <c r="G59" s="147"/>
    </row>
    <row r="60" spans="1:45" ht="15" customHeight="1">
      <c r="A60" s="147" t="s">
        <v>259</v>
      </c>
      <c r="B60" s="161"/>
      <c r="C60" s="147"/>
      <c r="D60" s="147"/>
      <c r="E60" s="147"/>
      <c r="F60" s="147"/>
      <c r="G60" s="147"/>
    </row>
    <row r="61" spans="1:45" ht="15" customHeight="1">
      <c r="A61" s="147"/>
      <c r="B61" s="157" t="s">
        <v>175</v>
      </c>
      <c r="C61" s="157" t="s">
        <v>176</v>
      </c>
      <c r="D61" s="157"/>
      <c r="E61" s="157"/>
      <c r="F61" s="147"/>
      <c r="G61" s="147"/>
    </row>
    <row r="62" spans="1:45" ht="15" customHeight="1">
      <c r="A62" s="147"/>
      <c r="B62" s="162" t="s">
        <v>180</v>
      </c>
      <c r="C62" s="168" t="s">
        <v>181</v>
      </c>
      <c r="D62" s="168"/>
      <c r="E62" s="168"/>
      <c r="F62" s="147"/>
      <c r="G62" s="147"/>
    </row>
    <row r="63" spans="1:45" ht="15" customHeight="1">
      <c r="A63" s="147"/>
      <c r="B63" s="162" t="s">
        <v>182</v>
      </c>
      <c r="C63" s="168" t="s">
        <v>183</v>
      </c>
      <c r="D63" s="168"/>
      <c r="E63" s="168"/>
      <c r="F63" s="147"/>
      <c r="G63" s="147"/>
    </row>
    <row r="64" spans="1:45" ht="15" customHeight="1">
      <c r="A64" s="147"/>
      <c r="B64" s="162" t="s">
        <v>184</v>
      </c>
      <c r="C64" s="168" t="s">
        <v>185</v>
      </c>
      <c r="D64" s="168"/>
      <c r="E64" s="168"/>
      <c r="F64" s="147"/>
      <c r="G64" s="147"/>
    </row>
    <row r="65" spans="1:7" ht="15" customHeight="1">
      <c r="A65" s="147"/>
      <c r="B65" s="162" t="s">
        <v>187</v>
      </c>
      <c r="C65" s="168" t="s">
        <v>188</v>
      </c>
      <c r="D65" s="168"/>
      <c r="E65" s="168"/>
      <c r="F65" s="147"/>
      <c r="G65" s="147"/>
    </row>
    <row r="66" spans="1:7" ht="15" customHeight="1">
      <c r="A66" s="147"/>
      <c r="B66" s="147" t="s">
        <v>190</v>
      </c>
      <c r="C66" s="147"/>
      <c r="D66" s="147"/>
      <c r="E66" s="147"/>
      <c r="F66" s="147"/>
      <c r="G66" s="147"/>
    </row>
    <row r="67" spans="1:7" ht="15" customHeight="1">
      <c r="A67" s="147"/>
      <c r="B67" s="147" t="s">
        <v>30</v>
      </c>
      <c r="C67" s="147"/>
      <c r="D67" s="147"/>
      <c r="E67" s="147"/>
      <c r="F67" s="147"/>
      <c r="G67" s="147"/>
    </row>
    <row r="68" spans="1:7" ht="15" customHeight="1">
      <c r="A68" s="147"/>
      <c r="B68" s="147" t="s">
        <v>191</v>
      </c>
      <c r="C68" s="147"/>
      <c r="D68" s="147"/>
      <c r="E68" s="147"/>
      <c r="F68" s="147"/>
      <c r="G68" s="147"/>
    </row>
    <row r="69" spans="1:7" ht="15" customHeight="1">
      <c r="A69" s="147" t="s">
        <v>77</v>
      </c>
      <c r="B69" s="161"/>
      <c r="C69" s="147"/>
      <c r="D69" s="147"/>
      <c r="E69" s="147"/>
      <c r="F69" s="147"/>
      <c r="G69" s="147"/>
    </row>
    <row r="70" spans="1:7" ht="15" customHeight="1">
      <c r="A70" s="147" t="s">
        <v>2</v>
      </c>
      <c r="B70" s="161"/>
      <c r="C70" s="147"/>
      <c r="D70" s="147"/>
      <c r="E70" s="147"/>
      <c r="F70" s="147"/>
      <c r="G70" s="147"/>
    </row>
    <row r="71" spans="1:7" ht="15" customHeight="1">
      <c r="A71" s="147" t="s">
        <v>193</v>
      </c>
      <c r="B71" s="161"/>
      <c r="C71" s="147"/>
      <c r="D71" s="147"/>
      <c r="E71" s="147"/>
      <c r="F71" s="147"/>
      <c r="G71" s="147"/>
    </row>
    <row r="72" spans="1:7" ht="15" customHeight="1">
      <c r="A72" s="147" t="s">
        <v>137</v>
      </c>
      <c r="B72" s="161"/>
      <c r="C72" s="147"/>
      <c r="D72" s="147"/>
      <c r="E72" s="147"/>
      <c r="F72" s="147"/>
      <c r="G72" s="147"/>
    </row>
    <row r="73" spans="1:7" ht="15" customHeight="1">
      <c r="A73" s="147" t="s">
        <v>304</v>
      </c>
      <c r="B73" s="161"/>
      <c r="C73" s="147"/>
      <c r="D73" s="147"/>
      <c r="E73" s="147"/>
      <c r="F73" s="147"/>
      <c r="G73" s="147"/>
    </row>
    <row r="74" spans="1:7" ht="15" customHeight="1">
      <c r="A74" s="147" t="s">
        <v>305</v>
      </c>
      <c r="B74" s="161"/>
      <c r="C74" s="147"/>
      <c r="D74" s="147"/>
      <c r="E74" s="147"/>
      <c r="F74" s="147"/>
      <c r="G74" s="147"/>
    </row>
    <row r="75" spans="1:7" ht="15" customHeight="1">
      <c r="A75" s="147"/>
      <c r="B75" s="147" t="s">
        <v>99</v>
      </c>
      <c r="C75" s="147"/>
      <c r="D75" s="147"/>
      <c r="E75" s="147"/>
      <c r="F75" s="147"/>
      <c r="G75" s="147"/>
    </row>
    <row r="76" spans="1:7" ht="15" customHeight="1">
      <c r="A76" s="147"/>
      <c r="B76" s="147" t="s">
        <v>197</v>
      </c>
      <c r="C76" s="147"/>
      <c r="D76" s="147"/>
      <c r="E76" s="147"/>
      <c r="F76" s="147"/>
      <c r="G76" s="147"/>
    </row>
    <row r="77" spans="1:7" ht="15" customHeight="1">
      <c r="A77" s="147" t="s">
        <v>104</v>
      </c>
      <c r="B77" s="161"/>
      <c r="C77" s="147"/>
      <c r="D77" s="147"/>
      <c r="E77" s="147"/>
      <c r="F77" s="147"/>
      <c r="G77" s="147"/>
    </row>
    <row r="78" spans="1:7" ht="15" customHeight="1">
      <c r="A78" s="147" t="s">
        <v>199</v>
      </c>
      <c r="B78" s="161"/>
      <c r="C78" s="147"/>
      <c r="D78" s="147"/>
      <c r="E78" s="147"/>
      <c r="F78" s="147"/>
      <c r="G78" s="147"/>
    </row>
    <row r="79" spans="1:7" ht="15" customHeight="1">
      <c r="A79" s="147" t="s">
        <v>306</v>
      </c>
      <c r="B79" s="161"/>
      <c r="C79" s="147"/>
      <c r="D79" s="147"/>
      <c r="E79" s="147"/>
      <c r="F79" s="147"/>
      <c r="G79" s="147"/>
    </row>
    <row r="80" spans="1:7" ht="15" customHeight="1">
      <c r="A80" s="147" t="s">
        <v>119</v>
      </c>
      <c r="B80" s="161"/>
      <c r="C80" s="147"/>
      <c r="D80" s="147"/>
      <c r="E80" s="147"/>
      <c r="F80" s="147"/>
      <c r="G80" s="147"/>
    </row>
    <row r="81" spans="1:7" ht="15" customHeight="1">
      <c r="A81" s="147" t="s">
        <v>203</v>
      </c>
      <c r="B81" s="161"/>
      <c r="C81" s="147"/>
      <c r="D81" s="147"/>
      <c r="E81" s="147"/>
      <c r="F81" s="147"/>
      <c r="G81" s="147"/>
    </row>
    <row r="82" spans="1:7" ht="15" customHeight="1">
      <c r="A82" s="147" t="s">
        <v>60</v>
      </c>
      <c r="B82" s="161"/>
      <c r="C82" s="147"/>
      <c r="D82" s="147"/>
      <c r="E82" s="147"/>
      <c r="F82" s="147"/>
      <c r="G82" s="147"/>
    </row>
    <row r="83" spans="1:7" ht="15" customHeight="1">
      <c r="A83" s="147" t="s">
        <v>94</v>
      </c>
      <c r="B83" s="161"/>
      <c r="C83" s="147"/>
      <c r="D83" s="147"/>
      <c r="E83" s="147"/>
      <c r="F83" s="147"/>
      <c r="G83" s="147"/>
    </row>
    <row r="84" spans="1:7" ht="15" customHeight="1">
      <c r="A84" s="147" t="s">
        <v>309</v>
      </c>
      <c r="B84" s="161"/>
      <c r="C84" s="147"/>
      <c r="D84" s="147"/>
      <c r="E84" s="147"/>
      <c r="F84" s="147"/>
      <c r="G84" s="147"/>
    </row>
  </sheetData>
  <mergeCells count="147">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3:B43"/>
    <mergeCell ref="C43:D43"/>
    <mergeCell ref="E43:H43"/>
    <mergeCell ref="I43:N43"/>
    <mergeCell ref="A44:B44"/>
    <mergeCell ref="C44:D44"/>
    <mergeCell ref="E44:H44"/>
    <mergeCell ref="I44:N44"/>
    <mergeCell ref="C47:D47"/>
    <mergeCell ref="E47:H47"/>
    <mergeCell ref="I47:N47"/>
    <mergeCell ref="O47:T47"/>
    <mergeCell ref="U47:Z47"/>
    <mergeCell ref="AA47:AF47"/>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C51:D51"/>
    <mergeCell ref="E51:H51"/>
    <mergeCell ref="I51:N51"/>
    <mergeCell ref="O51:T51"/>
    <mergeCell ref="U51:Z51"/>
    <mergeCell ref="AA51:AF51"/>
    <mergeCell ref="AG51:AK51"/>
    <mergeCell ref="AL51:AM51"/>
    <mergeCell ref="C61:E61"/>
    <mergeCell ref="C62:E62"/>
    <mergeCell ref="C63:E63"/>
    <mergeCell ref="C64:E64"/>
    <mergeCell ref="C65:E65"/>
    <mergeCell ref="A8:A11"/>
    <mergeCell ref="B8:B9"/>
    <mergeCell ref="C8:C11"/>
    <mergeCell ref="D8:D11"/>
    <mergeCell ref="E8:E11"/>
    <mergeCell ref="AK8:AK11"/>
    <mergeCell ref="AL8:AL11"/>
    <mergeCell ref="AM8:AN11"/>
    <mergeCell ref="B10:B11"/>
    <mergeCell ref="AM32:AN33"/>
    <mergeCell ref="AL39:AL40"/>
  </mergeCells>
  <phoneticPr fontId="4"/>
  <dataValidations count="8">
    <dataValidation type="list" allowBlank="1" showDropDown="0" showInputMessage="1" showErrorMessage="1" sqref="AK5:AN5">
      <formula1>"有,無"</formula1>
    </dataValidation>
    <dataValidation allowBlank="1" showDropDown="0" showInputMessage="1" showErrorMessage="0" sqref="B12:B13"/>
    <dataValidation type="list" allowBlank="1" showDropDown="0" showInputMessage="1" showErrorMessage="0" sqref="B14:B31">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2:C31">
      <formula1>"A,B,C,D"</formula1>
    </dataValidation>
    <dataValidation operator="greaterThanOrEqual" allowBlank="1" showDropDown="0" showInputMessage="1" showErrorMessage="1" sqref="I45 AJ39:AJ40 AL39 L41 L45 I41"/>
    <dataValidation type="whole" operator="greaterThanOrEqual" allowBlank="1" showDropDown="0" showInputMessage="1" showErrorMessage="1" sqref="I39:I40 D39:F40 AG39:AG40 AD39:AD40 AA39:AA40 X39:X40 U39:U40 R39:R40 O39:O40 L39:L4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usePrinterDefaults="1" r:id="rId1"/>
  <headerFooter alignWithMargins="0">
    <oddHeader>&amp;L&amp;"ＭＳ ゴシック,標準"&amp;10（参考様式）</oddHeader>
  </headerFooter>
  <rowBreaks count="1" manualBreakCount="1">
    <brk id="36"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theme="5"/>
  </sheetPr>
  <dimension ref="A1:AS84"/>
  <sheetViews>
    <sheetView showGridLines="0" view="pageBreakPreview" zoomScaleSheetLayoutView="100" workbookViewId="0">
      <selection activeCell="B10" sqref="B10:B11"/>
    </sheetView>
  </sheetViews>
  <sheetFormatPr defaultColWidth="8.25" defaultRowHeight="21" customHeight="1"/>
  <cols>
    <col min="1" max="1" width="2.625" style="145" customWidth="1"/>
    <col min="2" max="2" width="14.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42" width="8.25" style="145"/>
    <col min="43" max="44" width="46.375" style="145" customWidth="1"/>
    <col min="45" max="45" width="32.875" style="145" customWidth="1"/>
    <col min="46"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310</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311</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83"/>
      <c r="Z5" s="183"/>
      <c r="AA5" s="183"/>
      <c r="AB5" s="149"/>
      <c r="AC5" s="280"/>
      <c r="AD5" s="280"/>
      <c r="AE5" s="280"/>
      <c r="AF5" s="280"/>
      <c r="AG5" s="280"/>
      <c r="AH5" s="280"/>
      <c r="AI5" s="281" t="s">
        <v>292</v>
      </c>
      <c r="AJ5" s="184"/>
      <c r="AK5" s="282" t="s">
        <v>293</v>
      </c>
      <c r="AL5" s="283"/>
      <c r="AM5" s="283"/>
      <c r="AN5" s="285"/>
    </row>
    <row r="6" spans="1:40" ht="18" customHeight="1">
      <c r="A6" s="150"/>
      <c r="B6" s="150"/>
      <c r="C6" s="150"/>
      <c r="D6" s="150"/>
      <c r="E6" s="150"/>
      <c r="F6" s="150"/>
      <c r="G6" s="150"/>
      <c r="H6" s="150"/>
      <c r="I6" s="150"/>
      <c r="J6" s="150"/>
      <c r="K6" s="150"/>
      <c r="L6" s="150"/>
      <c r="M6" s="150"/>
      <c r="N6" s="150"/>
      <c r="O6" s="150"/>
      <c r="P6" s="150"/>
      <c r="Q6" s="150"/>
      <c r="R6" s="150"/>
      <c r="S6" s="150"/>
      <c r="U6" s="150"/>
      <c r="V6" s="150"/>
      <c r="W6" s="150"/>
      <c r="Y6" s="183"/>
      <c r="Z6" s="183"/>
      <c r="AA6" s="183"/>
      <c r="AB6" s="149"/>
      <c r="AC6" s="183"/>
      <c r="AD6" s="183"/>
      <c r="AE6" s="183"/>
      <c r="AF6" s="183"/>
      <c r="AG6" s="186" t="s">
        <v>295</v>
      </c>
      <c r="AH6" s="287">
        <v>40</v>
      </c>
      <c r="AI6" s="288"/>
      <c r="AJ6" s="289"/>
      <c r="AK6" s="183" t="s">
        <v>148</v>
      </c>
      <c r="AL6" s="290">
        <v>160</v>
      </c>
      <c r="AM6" s="183" t="s">
        <v>149</v>
      </c>
      <c r="AN6" s="149"/>
    </row>
    <row r="7" spans="1:40" ht="9.9499999999999993" customHeight="1">
      <c r="A7" s="149"/>
      <c r="B7" s="155"/>
      <c r="C7" s="155"/>
      <c r="D7" s="155"/>
      <c r="E7" s="155"/>
      <c r="F7" s="155"/>
      <c r="G7" s="155"/>
      <c r="H7" s="155"/>
      <c r="I7" s="155"/>
      <c r="J7" s="155"/>
      <c r="K7" s="155"/>
      <c r="L7" s="155"/>
      <c r="M7" s="155"/>
      <c r="N7" s="155"/>
      <c r="O7" s="155"/>
      <c r="P7" s="155"/>
      <c r="Q7" s="155"/>
      <c r="R7" s="155"/>
      <c r="S7" s="155"/>
      <c r="T7" s="155"/>
      <c r="U7" s="155"/>
      <c r="V7" s="155"/>
      <c r="W7" s="155"/>
      <c r="X7" s="156"/>
      <c r="Y7" s="156"/>
      <c r="Z7" s="156"/>
      <c r="AA7" s="156"/>
      <c r="AB7" s="156"/>
      <c r="AC7" s="156"/>
      <c r="AD7" s="156"/>
      <c r="AE7" s="156"/>
      <c r="AF7" s="156"/>
      <c r="AG7" s="156"/>
      <c r="AH7" s="156"/>
      <c r="AI7" s="156"/>
      <c r="AJ7" s="156"/>
      <c r="AK7" s="156"/>
      <c r="AL7" s="156"/>
      <c r="AM7" s="149"/>
      <c r="AN7" s="149"/>
    </row>
    <row r="8" spans="1:40" ht="15" customHeight="1">
      <c r="A8" s="151" t="s">
        <v>150</v>
      </c>
      <c r="B8" s="202" t="s">
        <v>178</v>
      </c>
      <c r="C8" s="164" t="s">
        <v>140</v>
      </c>
      <c r="D8" s="157" t="s">
        <v>41</v>
      </c>
      <c r="E8" s="153" t="s">
        <v>296</v>
      </c>
      <c r="F8" s="172" t="s">
        <v>297</v>
      </c>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92" t="s">
        <v>298</v>
      </c>
      <c r="AL8" s="195" t="s">
        <v>299</v>
      </c>
      <c r="AM8" s="198" t="s">
        <v>102</v>
      </c>
      <c r="AN8" s="198"/>
    </row>
    <row r="9" spans="1:40" ht="15" customHeight="1">
      <c r="A9" s="151"/>
      <c r="B9" s="203"/>
      <c r="C9" s="165"/>
      <c r="D9" s="157"/>
      <c r="E9" s="153"/>
      <c r="F9" s="157" t="s">
        <v>162</v>
      </c>
      <c r="G9" s="157"/>
      <c r="H9" s="157"/>
      <c r="I9" s="157"/>
      <c r="J9" s="157"/>
      <c r="K9" s="157"/>
      <c r="L9" s="157"/>
      <c r="M9" s="157" t="s">
        <v>163</v>
      </c>
      <c r="N9" s="157"/>
      <c r="O9" s="157"/>
      <c r="P9" s="157"/>
      <c r="Q9" s="157"/>
      <c r="R9" s="157"/>
      <c r="S9" s="157"/>
      <c r="T9" s="157" t="s">
        <v>165</v>
      </c>
      <c r="U9" s="157"/>
      <c r="V9" s="157"/>
      <c r="W9" s="157"/>
      <c r="X9" s="157"/>
      <c r="Y9" s="157"/>
      <c r="Z9" s="157"/>
      <c r="AA9" s="157" t="s">
        <v>167</v>
      </c>
      <c r="AB9" s="157"/>
      <c r="AC9" s="157"/>
      <c r="AD9" s="157"/>
      <c r="AE9" s="157"/>
      <c r="AF9" s="157"/>
      <c r="AG9" s="157"/>
      <c r="AH9" s="157" t="s">
        <v>168</v>
      </c>
      <c r="AI9" s="157"/>
      <c r="AJ9" s="157"/>
      <c r="AK9" s="192"/>
      <c r="AL9" s="195"/>
      <c r="AM9" s="198"/>
      <c r="AN9" s="198"/>
    </row>
    <row r="10" spans="1:40" ht="15" customHeight="1">
      <c r="A10" s="151"/>
      <c r="B10" s="204" t="s">
        <v>211</v>
      </c>
      <c r="C10" s="165"/>
      <c r="D10" s="157"/>
      <c r="E10" s="153"/>
      <c r="F10" s="173">
        <f>DATE($M$2,$S$2,1)</f>
        <v>45413</v>
      </c>
      <c r="G10" s="173">
        <f>DATE($M$2,$S$2,2)</f>
        <v>45414</v>
      </c>
      <c r="H10" s="173">
        <f>DATE($M$2,$S$2,3)</f>
        <v>45415</v>
      </c>
      <c r="I10" s="173">
        <f>DATE($M$2,$S$2,4)</f>
        <v>45416</v>
      </c>
      <c r="J10" s="173">
        <f>DATE($M$2,$S$2,5)</f>
        <v>45417</v>
      </c>
      <c r="K10" s="173">
        <f>DATE($M$2,$S$2,6)</f>
        <v>45418</v>
      </c>
      <c r="L10" s="173">
        <f>DATE($M$2,$S$2,7)</f>
        <v>45419</v>
      </c>
      <c r="M10" s="173">
        <f>DATE($M$2,$S$2,8)</f>
        <v>45420</v>
      </c>
      <c r="N10" s="173">
        <f>DATE($M$2,$S$2,9)</f>
        <v>45421</v>
      </c>
      <c r="O10" s="173">
        <f>DATE($M$2,$S$2,10)</f>
        <v>45422</v>
      </c>
      <c r="P10" s="173">
        <f>DATE($M$2,$S$2,11)</f>
        <v>45423</v>
      </c>
      <c r="Q10" s="173">
        <f>DATE($M$2,$S$2,12)</f>
        <v>45424</v>
      </c>
      <c r="R10" s="173">
        <f>DATE($M$2,$S$2,13)</f>
        <v>45425</v>
      </c>
      <c r="S10" s="173">
        <f>DATE($M$2,$S$2,14)</f>
        <v>45426</v>
      </c>
      <c r="T10" s="173">
        <f>DATE($M$2,$S$2,15)</f>
        <v>45427</v>
      </c>
      <c r="U10" s="173">
        <f>DATE($M$2,$S$2,16)</f>
        <v>45428</v>
      </c>
      <c r="V10" s="173">
        <f>DATE($M$2,$S$2,17)</f>
        <v>45429</v>
      </c>
      <c r="W10" s="173">
        <f>DATE($M$2,$S$2,18)</f>
        <v>45430</v>
      </c>
      <c r="X10" s="173">
        <f>DATE($M$2,$S$2,19)</f>
        <v>45431</v>
      </c>
      <c r="Y10" s="173">
        <f>DATE($M$2,$S$2,20)</f>
        <v>45432</v>
      </c>
      <c r="Z10" s="173">
        <f>DATE($M$2,$S$2,21)</f>
        <v>45433</v>
      </c>
      <c r="AA10" s="173">
        <f>DATE($M$2,$S$2,22)</f>
        <v>45434</v>
      </c>
      <c r="AB10" s="173">
        <f>DATE($M$2,$S$2,23)</f>
        <v>45435</v>
      </c>
      <c r="AC10" s="173">
        <f>DATE($M$2,$S$2,24)</f>
        <v>45436</v>
      </c>
      <c r="AD10" s="173">
        <f>DATE($M$2,$S$2,25)</f>
        <v>45437</v>
      </c>
      <c r="AE10" s="173">
        <f>DATE($M$2,$S$2,26)</f>
        <v>45438</v>
      </c>
      <c r="AF10" s="173">
        <f>DATE($M$2,$S$2,27)</f>
        <v>45439</v>
      </c>
      <c r="AG10" s="173">
        <f>DATE($M$2,$S$2,28)</f>
        <v>45440</v>
      </c>
      <c r="AH10" s="173">
        <f>IF(DAY(EOMONTH(F10,0))&lt;29,"",DATE($M$2,$S$2,29))</f>
        <v>45441</v>
      </c>
      <c r="AI10" s="173">
        <f>IF(DAY(EOMONTH(F10,0))&lt;30,"",DATE($M$2,$S$2,30))</f>
        <v>45442</v>
      </c>
      <c r="AJ10" s="173">
        <f>IF(DAY(EOMONTH(F10,0))&lt;31,"",DATE($M$2,$S$2,31))</f>
        <v>45443</v>
      </c>
      <c r="AK10" s="192"/>
      <c r="AL10" s="195"/>
      <c r="AM10" s="198"/>
      <c r="AN10" s="198"/>
    </row>
    <row r="11" spans="1:40" ht="15" customHeight="1">
      <c r="A11" s="151"/>
      <c r="B11" s="205"/>
      <c r="C11" s="166"/>
      <c r="D11" s="157"/>
      <c r="E11" s="153"/>
      <c r="F11" s="174">
        <f>DATE($M$2,$S$2,1)</f>
        <v>45413</v>
      </c>
      <c r="G11" s="174">
        <f>DATE($M$2,$S$2,2)</f>
        <v>45414</v>
      </c>
      <c r="H11" s="174">
        <f>DATE($M$2,$S$2,3)</f>
        <v>45415</v>
      </c>
      <c r="I11" s="174">
        <f>DATE($M$2,$S$2,4)</f>
        <v>45416</v>
      </c>
      <c r="J11" s="174">
        <f>DATE($M$2,$S$2,5)</f>
        <v>45417</v>
      </c>
      <c r="K11" s="174">
        <f>DATE($M$2,$S$2,6)</f>
        <v>45418</v>
      </c>
      <c r="L11" s="174">
        <f>DATE($M$2,$S$2,7)</f>
        <v>45419</v>
      </c>
      <c r="M11" s="174">
        <f>DATE($M$2,$S$2,8)</f>
        <v>45420</v>
      </c>
      <c r="N11" s="174">
        <f>DATE($M$2,$S$2,9)</f>
        <v>45421</v>
      </c>
      <c r="O11" s="174">
        <f>DATE($M$2,$S$2,10)</f>
        <v>45422</v>
      </c>
      <c r="P11" s="174">
        <f>DATE($M$2,$S$2,11)</f>
        <v>45423</v>
      </c>
      <c r="Q11" s="174">
        <f>DATE($M$2,$S$2,12)</f>
        <v>45424</v>
      </c>
      <c r="R11" s="174">
        <f>DATE($M$2,$S$2,13)</f>
        <v>45425</v>
      </c>
      <c r="S11" s="174">
        <f>DATE($M$2,$S$2,14)</f>
        <v>45426</v>
      </c>
      <c r="T11" s="174">
        <f>DATE($M$2,$S$2,15)</f>
        <v>45427</v>
      </c>
      <c r="U11" s="174">
        <f>DATE($M$2,$S$2,16)</f>
        <v>45428</v>
      </c>
      <c r="V11" s="174">
        <f>DATE($M$2,$S$2,17)</f>
        <v>45429</v>
      </c>
      <c r="W11" s="174">
        <f>DATE($M$2,$S$2,18)</f>
        <v>45430</v>
      </c>
      <c r="X11" s="174">
        <f>DATE($M$2,$S$2,19)</f>
        <v>45431</v>
      </c>
      <c r="Y11" s="174">
        <f>DATE($M$2,$S$2,20)</f>
        <v>45432</v>
      </c>
      <c r="Z11" s="174">
        <f>DATE($M$2,$S$2,21)</f>
        <v>45433</v>
      </c>
      <c r="AA11" s="174">
        <f>DATE($M$2,$S$2,22)</f>
        <v>45434</v>
      </c>
      <c r="AB11" s="174">
        <f>DATE($M$2,$S$2,23)</f>
        <v>45435</v>
      </c>
      <c r="AC11" s="174">
        <f>DATE($M$2,$S$2,24)</f>
        <v>45436</v>
      </c>
      <c r="AD11" s="174">
        <f>DATE($M$2,$S$2,25)</f>
        <v>45437</v>
      </c>
      <c r="AE11" s="174">
        <f>DATE($M$2,$S$2,26)</f>
        <v>45438</v>
      </c>
      <c r="AF11" s="174">
        <f>DATE($M$2,$S$2,27)</f>
        <v>45439</v>
      </c>
      <c r="AG11" s="174">
        <f>DATE($M$2,$S$2,28)</f>
        <v>45440</v>
      </c>
      <c r="AH11" s="174">
        <f>IF(DAY(EOMONTH(F11,0))&lt;29,"",DATE($M$2,$S$2,29))</f>
        <v>45441</v>
      </c>
      <c r="AI11" s="174">
        <f>IF(DAY(EOMONTH(F11,0))&lt;30,"",DATE($M$2,$S$2,30))</f>
        <v>45442</v>
      </c>
      <c r="AJ11" s="174">
        <f>IF(DAY(EOMONTH(F11,0))&lt;31,"",DATE($M$2,$S$2,31))</f>
        <v>45443</v>
      </c>
      <c r="AK11" s="192"/>
      <c r="AL11" s="195"/>
      <c r="AM11" s="198"/>
      <c r="AN11" s="198"/>
    </row>
    <row r="12" spans="1:40" ht="18" customHeight="1">
      <c r="A12" s="152">
        <v>1</v>
      </c>
      <c r="B12" s="206" t="s">
        <v>212</v>
      </c>
      <c r="C12" s="167" t="s">
        <v>180</v>
      </c>
      <c r="D12" s="210"/>
      <c r="E12" s="216" t="s">
        <v>180</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2" si="0">+SUM(F12:AJ12)</f>
        <v>0</v>
      </c>
      <c r="AL12" s="196">
        <f t="shared" ref="AL12:AL32" si="1">IF($AK$3="４週",AK12/4,AK12/(DAY(EOMONTH($F$10,0))/7))</f>
        <v>0</v>
      </c>
      <c r="AM12" s="199"/>
      <c r="AN12" s="199"/>
    </row>
    <row r="13" spans="1:40" ht="18" customHeight="1">
      <c r="A13" s="152">
        <v>2</v>
      </c>
      <c r="B13" s="206" t="s">
        <v>260</v>
      </c>
      <c r="C13" s="167" t="s">
        <v>182</v>
      </c>
      <c r="D13" s="210"/>
      <c r="E13" s="216" t="s">
        <v>182</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3</v>
      </c>
      <c r="B14" s="206" t="s">
        <v>302</v>
      </c>
      <c r="C14" s="167" t="s">
        <v>184</v>
      </c>
      <c r="D14" s="210"/>
      <c r="E14" s="216" t="s">
        <v>184</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4</v>
      </c>
      <c r="B15" s="206" t="s">
        <v>312</v>
      </c>
      <c r="C15" s="167" t="s">
        <v>187</v>
      </c>
      <c r="D15" s="210"/>
      <c r="E15" s="216" t="s">
        <v>187</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5</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3" ht="18" customHeight="1">
      <c r="A17" s="152">
        <v>6</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3" ht="18" customHeight="1">
      <c r="A18" s="152">
        <v>7</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3" ht="18" customHeight="1">
      <c r="A19" s="152">
        <v>8</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3" ht="18" customHeight="1">
      <c r="A20" s="152">
        <v>9</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3" ht="18" customHeight="1">
      <c r="A21" s="152">
        <v>10</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3" ht="18" customHeight="1">
      <c r="A22" s="152">
        <v>11</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3" ht="18" customHeight="1">
      <c r="A23" s="152">
        <v>12</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3" ht="18" customHeight="1">
      <c r="A24" s="152">
        <v>13</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3" ht="18" customHeight="1">
      <c r="A25" s="152">
        <v>14</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3" ht="18" customHeight="1">
      <c r="A26" s="152">
        <v>15</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3" ht="18" customHeight="1">
      <c r="A27" s="152">
        <v>16</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3" ht="18" customHeight="1">
      <c r="A28" s="152">
        <v>17</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3" ht="18" customHeight="1">
      <c r="A29" s="152">
        <v>18</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3" ht="18" customHeight="1">
      <c r="A30" s="152">
        <v>19</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3" ht="18" customHeight="1">
      <c r="A31" s="152">
        <v>20</v>
      </c>
      <c r="B31" s="206"/>
      <c r="C31" s="167"/>
      <c r="D31" s="210"/>
      <c r="E31" s="216"/>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93">
        <f t="shared" si="0"/>
        <v>0</v>
      </c>
      <c r="AL31" s="196">
        <f t="shared" si="1"/>
        <v>0</v>
      </c>
      <c r="AM31" s="199"/>
      <c r="AN31" s="199"/>
    </row>
    <row r="32" spans="1:43" ht="18" customHeight="1">
      <c r="A32" s="153" t="s">
        <v>138</v>
      </c>
      <c r="B32" s="154"/>
      <c r="C32" s="154"/>
      <c r="D32" s="154"/>
      <c r="E32" s="154"/>
      <c r="F32" s="176">
        <f t="shared" ref="F32:AJ32" si="2">+SUM(F12:F31)</f>
        <v>0</v>
      </c>
      <c r="G32" s="176">
        <f t="shared" si="2"/>
        <v>0</v>
      </c>
      <c r="H32" s="176">
        <f t="shared" si="2"/>
        <v>0</v>
      </c>
      <c r="I32" s="176">
        <f t="shared" si="2"/>
        <v>0</v>
      </c>
      <c r="J32" s="176">
        <f t="shared" si="2"/>
        <v>0</v>
      </c>
      <c r="K32" s="176">
        <f t="shared" si="2"/>
        <v>0</v>
      </c>
      <c r="L32" s="176">
        <f t="shared" si="2"/>
        <v>0</v>
      </c>
      <c r="M32" s="176">
        <f t="shared" si="2"/>
        <v>0</v>
      </c>
      <c r="N32" s="176">
        <f t="shared" si="2"/>
        <v>0</v>
      </c>
      <c r="O32" s="176">
        <f t="shared" si="2"/>
        <v>0</v>
      </c>
      <c r="P32" s="176">
        <f t="shared" si="2"/>
        <v>0</v>
      </c>
      <c r="Q32" s="176">
        <f t="shared" si="2"/>
        <v>0</v>
      </c>
      <c r="R32" s="176">
        <f t="shared" si="2"/>
        <v>0</v>
      </c>
      <c r="S32" s="176">
        <f t="shared" si="2"/>
        <v>0</v>
      </c>
      <c r="T32" s="176">
        <f t="shared" si="2"/>
        <v>0</v>
      </c>
      <c r="U32" s="176">
        <f t="shared" si="2"/>
        <v>0</v>
      </c>
      <c r="V32" s="176">
        <f t="shared" si="2"/>
        <v>0</v>
      </c>
      <c r="W32" s="176">
        <f t="shared" si="2"/>
        <v>0</v>
      </c>
      <c r="X32" s="176">
        <f t="shared" si="2"/>
        <v>0</v>
      </c>
      <c r="Y32" s="176">
        <f t="shared" si="2"/>
        <v>0</v>
      </c>
      <c r="Z32" s="176">
        <f t="shared" si="2"/>
        <v>0</v>
      </c>
      <c r="AA32" s="176">
        <f t="shared" si="2"/>
        <v>0</v>
      </c>
      <c r="AB32" s="176">
        <f t="shared" si="2"/>
        <v>0</v>
      </c>
      <c r="AC32" s="176">
        <f t="shared" si="2"/>
        <v>0</v>
      </c>
      <c r="AD32" s="176">
        <f t="shared" si="2"/>
        <v>0</v>
      </c>
      <c r="AE32" s="176">
        <f t="shared" si="2"/>
        <v>0</v>
      </c>
      <c r="AF32" s="176">
        <f t="shared" si="2"/>
        <v>0</v>
      </c>
      <c r="AG32" s="176">
        <f t="shared" si="2"/>
        <v>0</v>
      </c>
      <c r="AH32" s="176">
        <f t="shared" si="2"/>
        <v>0</v>
      </c>
      <c r="AI32" s="176">
        <f t="shared" si="2"/>
        <v>0</v>
      </c>
      <c r="AJ32" s="176">
        <f t="shared" si="2"/>
        <v>0</v>
      </c>
      <c r="AK32" s="193">
        <f t="shared" si="0"/>
        <v>0</v>
      </c>
      <c r="AL32" s="196">
        <f t="shared" si="1"/>
        <v>0</v>
      </c>
      <c r="AM32" s="151"/>
      <c r="AN32" s="151"/>
      <c r="AP32" s="211"/>
      <c r="AQ32" s="211"/>
    </row>
    <row r="33" spans="1:45" ht="18" customHeight="1">
      <c r="A33" s="154" t="s">
        <v>169</v>
      </c>
      <c r="B33" s="154"/>
      <c r="C33" s="154"/>
      <c r="D33" s="154"/>
      <c r="E33" s="171"/>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6"/>
      <c r="AL33" s="197"/>
      <c r="AM33" s="151"/>
      <c r="AN33" s="151"/>
      <c r="AP33" s="211"/>
      <c r="AQ33" s="211"/>
    </row>
    <row r="34" spans="1:45"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c r="AP34" s="211"/>
      <c r="AQ34" s="211"/>
    </row>
    <row r="35" spans="1:45"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5" ht="15" customHeight="1">
      <c r="A36" s="155"/>
      <c r="B36" s="155"/>
      <c r="C36" s="155"/>
      <c r="D36" s="155"/>
      <c r="E36" s="15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55"/>
      <c r="AL36" s="155"/>
      <c r="AM36" s="149"/>
    </row>
    <row r="37" spans="1:45" ht="21" customHeight="1">
      <c r="A37" s="180" t="s">
        <v>155</v>
      </c>
      <c r="B37" s="155"/>
      <c r="C37" s="155"/>
      <c r="D37" s="155"/>
      <c r="E37" s="155"/>
      <c r="F37" s="155"/>
      <c r="G37" s="147"/>
      <c r="H37" s="147"/>
      <c r="I37" s="147"/>
      <c r="J37" s="147"/>
      <c r="K37" s="147"/>
      <c r="L37" s="147"/>
      <c r="M37" s="147"/>
      <c r="N37" s="147"/>
      <c r="O37" s="147"/>
      <c r="AM37" s="155"/>
      <c r="AN37" s="149"/>
    </row>
    <row r="38" spans="1:45" ht="24.95" customHeight="1">
      <c r="A38" s="157"/>
      <c r="B38" s="157"/>
      <c r="C38" s="157"/>
      <c r="D38" s="260">
        <v>4</v>
      </c>
      <c r="E38" s="260">
        <v>5</v>
      </c>
      <c r="F38" s="260">
        <v>6</v>
      </c>
      <c r="G38" s="260"/>
      <c r="H38" s="260"/>
      <c r="I38" s="260">
        <v>7</v>
      </c>
      <c r="J38" s="260"/>
      <c r="K38" s="260"/>
      <c r="L38" s="260">
        <v>8</v>
      </c>
      <c r="M38" s="260"/>
      <c r="N38" s="260"/>
      <c r="O38" s="260">
        <v>9</v>
      </c>
      <c r="P38" s="260"/>
      <c r="Q38" s="260"/>
      <c r="R38" s="260">
        <v>10</v>
      </c>
      <c r="S38" s="260"/>
      <c r="T38" s="260"/>
      <c r="U38" s="260">
        <v>11</v>
      </c>
      <c r="V38" s="260"/>
      <c r="W38" s="260"/>
      <c r="X38" s="260">
        <v>12</v>
      </c>
      <c r="Y38" s="260"/>
      <c r="Z38" s="260"/>
      <c r="AA38" s="260">
        <v>1</v>
      </c>
      <c r="AB38" s="260"/>
      <c r="AC38" s="260"/>
      <c r="AD38" s="260">
        <v>2</v>
      </c>
      <c r="AE38" s="260"/>
      <c r="AF38" s="260"/>
      <c r="AG38" s="260">
        <v>3</v>
      </c>
      <c r="AH38" s="260"/>
      <c r="AI38" s="260"/>
      <c r="AJ38" s="157" t="s">
        <v>265</v>
      </c>
      <c r="AK38" s="157"/>
      <c r="AL38" s="195" t="s">
        <v>266</v>
      </c>
      <c r="AM38" s="211"/>
      <c r="AN38" s="211"/>
      <c r="AO38" s="211"/>
    </row>
    <row r="39" spans="1:45" ht="18" customHeight="1">
      <c r="A39" s="259" t="s">
        <v>267</v>
      </c>
      <c r="B39" s="259"/>
      <c r="C39" s="259"/>
      <c r="D39" s="175">
        <v>1400</v>
      </c>
      <c r="E39" s="175">
        <v>1310</v>
      </c>
      <c r="F39" s="175">
        <v>1400</v>
      </c>
      <c r="G39" s="175"/>
      <c r="H39" s="175"/>
      <c r="I39" s="175">
        <v>1470</v>
      </c>
      <c r="J39" s="175"/>
      <c r="K39" s="175"/>
      <c r="L39" s="175">
        <v>1470</v>
      </c>
      <c r="M39" s="175"/>
      <c r="N39" s="175"/>
      <c r="O39" s="175">
        <v>1330</v>
      </c>
      <c r="P39" s="175"/>
      <c r="Q39" s="175"/>
      <c r="R39" s="175">
        <v>1400</v>
      </c>
      <c r="S39" s="175"/>
      <c r="T39" s="175"/>
      <c r="U39" s="175">
        <v>1400</v>
      </c>
      <c r="V39" s="175"/>
      <c r="W39" s="175"/>
      <c r="X39" s="175">
        <v>1330</v>
      </c>
      <c r="Y39" s="175"/>
      <c r="Z39" s="175"/>
      <c r="AA39" s="175">
        <v>1330</v>
      </c>
      <c r="AB39" s="175"/>
      <c r="AC39" s="175"/>
      <c r="AD39" s="175">
        <v>1330</v>
      </c>
      <c r="AE39" s="175"/>
      <c r="AF39" s="175"/>
      <c r="AG39" s="175">
        <v>1400</v>
      </c>
      <c r="AH39" s="175"/>
      <c r="AI39" s="175"/>
      <c r="AJ39" s="168">
        <f>SUM(D39:AI39)</f>
        <v>16570</v>
      </c>
      <c r="AK39" s="168"/>
      <c r="AL39" s="264">
        <f>ROUNDUP(AJ39/AJ40,1)</f>
        <v>70</v>
      </c>
      <c r="AM39" s="211"/>
      <c r="AN39" s="211"/>
      <c r="AO39" s="211"/>
    </row>
    <row r="40" spans="1:45" ht="18" customHeight="1">
      <c r="A40" s="259" t="s">
        <v>268</v>
      </c>
      <c r="B40" s="259"/>
      <c r="C40" s="259"/>
      <c r="D40" s="175">
        <v>20</v>
      </c>
      <c r="E40" s="175">
        <v>19</v>
      </c>
      <c r="F40" s="175">
        <v>20</v>
      </c>
      <c r="G40" s="175"/>
      <c r="H40" s="175"/>
      <c r="I40" s="175">
        <v>21</v>
      </c>
      <c r="J40" s="175"/>
      <c r="K40" s="175"/>
      <c r="L40" s="175">
        <v>21</v>
      </c>
      <c r="M40" s="175"/>
      <c r="N40" s="175"/>
      <c r="O40" s="175">
        <v>19</v>
      </c>
      <c r="P40" s="175"/>
      <c r="Q40" s="175"/>
      <c r="R40" s="175">
        <v>20</v>
      </c>
      <c r="S40" s="175"/>
      <c r="T40" s="175"/>
      <c r="U40" s="175">
        <v>20</v>
      </c>
      <c r="V40" s="175"/>
      <c r="W40" s="175"/>
      <c r="X40" s="175">
        <v>19</v>
      </c>
      <c r="Y40" s="175"/>
      <c r="Z40" s="175"/>
      <c r="AA40" s="175">
        <v>19</v>
      </c>
      <c r="AB40" s="175"/>
      <c r="AC40" s="175"/>
      <c r="AD40" s="175">
        <v>19</v>
      </c>
      <c r="AE40" s="175"/>
      <c r="AF40" s="175"/>
      <c r="AG40" s="175">
        <v>20</v>
      </c>
      <c r="AH40" s="175"/>
      <c r="AI40" s="175"/>
      <c r="AJ40" s="168">
        <f>+SUM(D40:AI40)</f>
        <v>237</v>
      </c>
      <c r="AK40" s="168"/>
      <c r="AL40" s="265"/>
      <c r="AM40" s="211"/>
      <c r="AN40" s="211"/>
      <c r="AO40" s="211"/>
    </row>
    <row r="41" spans="1:45" ht="5.0999999999999996" customHeight="1">
      <c r="A41" s="160"/>
      <c r="B41" s="160"/>
      <c r="C41" s="160"/>
      <c r="D41" s="211"/>
      <c r="E41" s="211"/>
      <c r="F41" s="211"/>
      <c r="G41" s="211"/>
      <c r="H41" s="211"/>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222"/>
      <c r="AK41" s="147"/>
      <c r="AL41" s="155"/>
      <c r="AM41" s="155"/>
      <c r="AN41" s="149"/>
    </row>
    <row r="42" spans="1:45" ht="18" customHeight="1">
      <c r="A42" s="180" t="s">
        <v>221</v>
      </c>
      <c r="B42" s="147"/>
      <c r="D42" s="147"/>
      <c r="E42" s="147"/>
      <c r="F42" s="147"/>
      <c r="G42" s="147"/>
      <c r="H42" s="147"/>
      <c r="I42" s="211"/>
      <c r="J42" s="211"/>
      <c r="K42" s="211"/>
      <c r="L42" s="211"/>
      <c r="M42" s="211"/>
      <c r="N42" s="211"/>
      <c r="O42" s="147"/>
      <c r="P42" s="147"/>
      <c r="Q42" s="147"/>
      <c r="R42" s="147"/>
      <c r="S42" s="147"/>
      <c r="T42" s="147"/>
      <c r="U42" s="147"/>
      <c r="V42" s="147"/>
      <c r="W42" s="155"/>
      <c r="X42" s="147"/>
      <c r="Y42" s="147"/>
      <c r="Z42" s="147"/>
      <c r="AA42" s="147"/>
      <c r="AB42" s="147"/>
      <c r="AC42" s="147"/>
      <c r="AD42" s="147"/>
      <c r="AE42" s="147"/>
      <c r="AF42" s="147"/>
      <c r="AG42" s="147"/>
      <c r="AH42" s="147"/>
      <c r="AI42" s="147"/>
      <c r="AJ42" s="222"/>
      <c r="AK42" s="147"/>
      <c r="AL42" s="155"/>
      <c r="AM42" s="155"/>
      <c r="AN42" s="149"/>
    </row>
    <row r="43" spans="1:45" ht="24.95" customHeight="1">
      <c r="A43" s="157" t="s">
        <v>83</v>
      </c>
      <c r="B43" s="157"/>
      <c r="C43" s="157" t="s">
        <v>260</v>
      </c>
      <c r="D43" s="157"/>
      <c r="E43" s="195" t="s">
        <v>122</v>
      </c>
      <c r="F43" s="195"/>
      <c r="G43" s="195"/>
      <c r="H43" s="195"/>
      <c r="I43" s="227"/>
      <c r="J43" s="227"/>
      <c r="K43" s="227"/>
      <c r="L43" s="227"/>
      <c r="M43" s="227"/>
      <c r="N43" s="227"/>
      <c r="O43" s="211"/>
      <c r="P43" s="211"/>
      <c r="Q43" s="211"/>
      <c r="R43" s="211"/>
      <c r="S43" s="211"/>
      <c r="T43" s="211"/>
      <c r="U43" s="211"/>
      <c r="W43" s="155"/>
      <c r="X43" s="147"/>
      <c r="Y43" s="147"/>
      <c r="Z43" s="147"/>
      <c r="AA43" s="147"/>
      <c r="AB43" s="147"/>
      <c r="AC43" s="147"/>
      <c r="AD43" s="147"/>
      <c r="AE43" s="147"/>
      <c r="AF43" s="147"/>
      <c r="AG43" s="147"/>
      <c r="AH43" s="147"/>
      <c r="AI43" s="147"/>
      <c r="AJ43" s="222"/>
      <c r="AK43" s="147"/>
      <c r="AL43" s="155"/>
      <c r="AM43" s="155"/>
      <c r="AN43" s="149"/>
    </row>
    <row r="44" spans="1:45" ht="18" customHeight="1">
      <c r="A44" s="195" t="s">
        <v>57</v>
      </c>
      <c r="B44" s="195"/>
      <c r="C44" s="176">
        <f>ROUNDDOWN(IF(AL39&lt;=60,1,1+ROUNDUP((AL39-60)/40,0)),1)</f>
        <v>2</v>
      </c>
      <c r="D44" s="176"/>
      <c r="E44" s="176">
        <f>ROUNDDOWN(AL39/10,1)</f>
        <v>7</v>
      </c>
      <c r="F44" s="176"/>
      <c r="G44" s="176"/>
      <c r="H44" s="176"/>
      <c r="I44" s="286"/>
      <c r="J44" s="286"/>
      <c r="K44" s="286"/>
      <c r="L44" s="286"/>
      <c r="M44" s="286"/>
      <c r="N44" s="286"/>
      <c r="O44" s="211"/>
      <c r="P44" s="211"/>
      <c r="Q44" s="211"/>
      <c r="R44" s="211"/>
      <c r="S44" s="211"/>
      <c r="T44" s="211"/>
      <c r="U44" s="211"/>
      <c r="W44" s="155"/>
      <c r="X44" s="147"/>
      <c r="Y44" s="147"/>
      <c r="Z44" s="147"/>
      <c r="AA44" s="147"/>
      <c r="AB44" s="147"/>
      <c r="AC44" s="147"/>
      <c r="AD44" s="147"/>
      <c r="AE44" s="147"/>
      <c r="AF44" s="147"/>
      <c r="AG44" s="147"/>
      <c r="AH44" s="147"/>
      <c r="AI44" s="147"/>
      <c r="AJ44" s="222"/>
      <c r="AK44" s="147"/>
      <c r="AL44" s="155"/>
      <c r="AM44" s="155"/>
      <c r="AN44" s="149"/>
    </row>
    <row r="45" spans="1:45" ht="5.0999999999999996" customHeight="1">
      <c r="A45" s="160"/>
      <c r="B45" s="160"/>
      <c r="C45" s="160"/>
      <c r="D45" s="160"/>
      <c r="E45" s="160"/>
      <c r="F45" s="160"/>
      <c r="G45" s="160"/>
      <c r="H45" s="160"/>
      <c r="I45" s="160"/>
      <c r="J45" s="147"/>
      <c r="K45" s="147"/>
      <c r="L45" s="147"/>
      <c r="M45" s="222"/>
      <c r="N45" s="147"/>
      <c r="O45" s="147"/>
      <c r="P45" s="147"/>
      <c r="Q45" s="211"/>
      <c r="W45" s="155"/>
      <c r="X45" s="147"/>
      <c r="Y45" s="147"/>
      <c r="Z45" s="147"/>
      <c r="AA45" s="147"/>
      <c r="AB45" s="147"/>
      <c r="AC45" s="147"/>
      <c r="AD45" s="147"/>
      <c r="AE45" s="147"/>
      <c r="AF45" s="147"/>
      <c r="AG45" s="147"/>
      <c r="AH45" s="147"/>
      <c r="AI45" s="147"/>
      <c r="AJ45" s="222"/>
      <c r="AK45" s="147"/>
      <c r="AL45" s="155"/>
      <c r="AM45" s="155"/>
      <c r="AN45" s="149"/>
    </row>
    <row r="46" spans="1:45" ht="21" customHeight="1">
      <c r="A46" s="180" t="s">
        <v>245</v>
      </c>
      <c r="B46" s="145"/>
      <c r="C46" s="156"/>
      <c r="D46" s="156"/>
      <c r="E46" s="156"/>
      <c r="F46" s="156"/>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56"/>
      <c r="AM46" s="156"/>
      <c r="AN46" s="149"/>
    </row>
    <row r="47" spans="1:45" ht="24.95" customHeight="1">
      <c r="A47" s="149"/>
      <c r="B47" s="155"/>
      <c r="C47" s="207" t="str">
        <f>IF(VLOOKUP($AK$1,[1]選択肢!$A$1:$J$32,C52,FALSE)=0,"-",VLOOKUP($AK$1,[1]選択肢!$A$1:$J$32,C52,FALSE))</f>
        <v>管理者</v>
      </c>
      <c r="D47" s="214"/>
      <c r="E47" s="195" t="str">
        <f>IF(VLOOKUP($AK$1,[1]選択肢!$A$1:$J$32,E52,FALSE)=0,"-",VLOOKUP($AK$1,[1]選択肢!$A$1:$J$32,E52,FALSE))</f>
        <v>サービス管理責任者</v>
      </c>
      <c r="F47" s="195"/>
      <c r="G47" s="195"/>
      <c r="H47" s="195"/>
      <c r="I47" s="207" t="str">
        <f>IF(VLOOKUP($AK$1,[1]選択肢!$A$1:$J$32,I52,FALSE)=0,"-",VLOOKUP($AK$1,[1]選択肢!$A$1:$J$32,I52,FALSE))</f>
        <v>職業指導員</v>
      </c>
      <c r="J47" s="214"/>
      <c r="K47" s="214"/>
      <c r="L47" s="214"/>
      <c r="M47" s="214"/>
      <c r="N47" s="192"/>
      <c r="O47" s="207" t="str">
        <f>IF(VLOOKUP($AK$1,[1]選択肢!$A$1:$J$32,O52,FALSE)=0,"-",VLOOKUP($AK$1,[1]選択肢!$A$1:$J$32,O52,FALSE))</f>
        <v>生活支援員</v>
      </c>
      <c r="P47" s="214"/>
      <c r="Q47" s="214"/>
      <c r="R47" s="214"/>
      <c r="S47" s="214"/>
      <c r="T47" s="192"/>
      <c r="U47" s="207" t="str">
        <f>IF(VLOOKUP($AK$1,[1]選択肢!$A$1:$J$32,U52,FALSE)=0,"-",VLOOKUP($AK$1,[1]選択肢!$A$1:$J$32,U52,FALSE))</f>
        <v>-</v>
      </c>
      <c r="V47" s="214"/>
      <c r="W47" s="214"/>
      <c r="X47" s="214"/>
      <c r="Y47" s="214"/>
      <c r="Z47" s="192"/>
      <c r="AA47" s="207" t="str">
        <f>IF(VLOOKUP($AK$1,[1]選択肢!$A$1:$J$32,AA52,FALSE)=0,"-",VLOOKUP($AK$1,[1]選択肢!$A$1:$J$32,AA52,FALSE))</f>
        <v>-</v>
      </c>
      <c r="AB47" s="214"/>
      <c r="AC47" s="214"/>
      <c r="AD47" s="214"/>
      <c r="AE47" s="214"/>
      <c r="AF47" s="192"/>
      <c r="AG47" s="195" t="str">
        <f>IF(VLOOKUP($AK$1,[1]選択肢!$A$1:$J$32,AG52,FALSE)=0,"-",VLOOKUP($AK$1,[1]選択肢!$A$1:$J$32,AG52,FALSE))</f>
        <v>-</v>
      </c>
      <c r="AH47" s="195"/>
      <c r="AI47" s="195"/>
      <c r="AJ47" s="195"/>
      <c r="AK47" s="195"/>
      <c r="AL47" s="195" t="str">
        <f>IF(VLOOKUP($AK$1,[1]選択肢!$A$1:$J$32,AL52,FALSE)=0,"-",VLOOKUP($AK$1,[1]選択肢!$A$1:$J$32,AL52,FALSE))</f>
        <v>-</v>
      </c>
      <c r="AM47" s="195"/>
      <c r="AN47" s="149"/>
    </row>
    <row r="48" spans="1:45" ht="18" customHeight="1">
      <c r="A48" s="149"/>
      <c r="B48" s="155"/>
      <c r="C48" s="153" t="s">
        <v>246</v>
      </c>
      <c r="D48" s="153" t="s">
        <v>247</v>
      </c>
      <c r="E48" s="157" t="s">
        <v>246</v>
      </c>
      <c r="F48" s="157" t="s">
        <v>247</v>
      </c>
      <c r="G48" s="157"/>
      <c r="H48" s="157"/>
      <c r="I48" s="153" t="s">
        <v>246</v>
      </c>
      <c r="J48" s="154"/>
      <c r="K48" s="171"/>
      <c r="L48" s="153" t="s">
        <v>247</v>
      </c>
      <c r="M48" s="154"/>
      <c r="N48" s="171"/>
      <c r="O48" s="153" t="s">
        <v>246</v>
      </c>
      <c r="P48" s="154"/>
      <c r="Q48" s="171"/>
      <c r="R48" s="153" t="s">
        <v>247</v>
      </c>
      <c r="S48" s="154"/>
      <c r="T48" s="171"/>
      <c r="U48" s="153" t="s">
        <v>246</v>
      </c>
      <c r="V48" s="154"/>
      <c r="W48" s="171"/>
      <c r="X48" s="153" t="s">
        <v>247</v>
      </c>
      <c r="Y48" s="154"/>
      <c r="Z48" s="171"/>
      <c r="AA48" s="153" t="s">
        <v>246</v>
      </c>
      <c r="AB48" s="154"/>
      <c r="AC48" s="171"/>
      <c r="AD48" s="153" t="s">
        <v>247</v>
      </c>
      <c r="AE48" s="154"/>
      <c r="AF48" s="171"/>
      <c r="AG48" s="153" t="s">
        <v>246</v>
      </c>
      <c r="AH48" s="154"/>
      <c r="AI48" s="171"/>
      <c r="AJ48" s="153" t="s">
        <v>247</v>
      </c>
      <c r="AK48" s="171"/>
      <c r="AL48" s="157" t="s">
        <v>55</v>
      </c>
      <c r="AM48" s="157" t="s">
        <v>269</v>
      </c>
      <c r="AN48" s="149"/>
      <c r="AP48" s="147"/>
      <c r="AQ48" s="147"/>
      <c r="AR48" s="147"/>
      <c r="AS48" s="147"/>
    </row>
    <row r="49" spans="1:45" ht="18" customHeight="1">
      <c r="A49" s="149"/>
      <c r="B49" s="157" t="s">
        <v>249</v>
      </c>
      <c r="C49" s="157">
        <f>COUNTIFS($B$12:$B$31,C$47,$C$12:$C$31,"A",$E$12:$E$31,"*")</f>
        <v>1</v>
      </c>
      <c r="D49" s="157">
        <f>COUNTIFS($B$12:$B$31,C$47,$C$12:$C$31,"B",$E$12:$E$31,"*")</f>
        <v>0</v>
      </c>
      <c r="E49" s="157">
        <f>COUNTIFS($B$12:$B$31,E$47,$C$12:$C$31,"A",$E$12:$E$31,"*")</f>
        <v>0</v>
      </c>
      <c r="F49" s="153">
        <f>COUNTIFS($B$12:$B$31,E$47,$C$12:$C$31,"B",$E$12:$E$31,"*")</f>
        <v>1</v>
      </c>
      <c r="G49" s="154"/>
      <c r="H49" s="171"/>
      <c r="I49" s="153">
        <f>COUNTIFS($B$12:$B$31,I$47,$C$12:$C$31,"A",$E$12:$E$31,"*")</f>
        <v>0</v>
      </c>
      <c r="J49" s="154"/>
      <c r="K49" s="171"/>
      <c r="L49" s="153">
        <f>COUNTIFS($B$12:$B$31,I$47,$C$12:$C$31,"B",$E$12:$E$31,"*")</f>
        <v>0</v>
      </c>
      <c r="M49" s="154"/>
      <c r="N49" s="171"/>
      <c r="O49" s="153">
        <f>COUNTIFS($B$12:$B$31,O$47,$C$12:$C$31,"A",$E$12:$E$31,"*")</f>
        <v>0</v>
      </c>
      <c r="P49" s="154"/>
      <c r="Q49" s="171"/>
      <c r="R49" s="153">
        <f>COUNTIFS($B$12:$B$31,O$47,$C$12:$C$31,"B",$E$12:$E$31,"*")</f>
        <v>0</v>
      </c>
      <c r="S49" s="154"/>
      <c r="T49" s="171"/>
      <c r="U49" s="153">
        <f>COUNTIFS($B$12:$B$31,U$47,$C$12:$C$31,"A",$E$12:$E$31,"*")</f>
        <v>0</v>
      </c>
      <c r="V49" s="154"/>
      <c r="W49" s="171"/>
      <c r="X49" s="153">
        <f>COUNTIFS($B$12:$B$31,U$47,$C$12:$C$31,"B",$E$12:$E$31,"*")</f>
        <v>0</v>
      </c>
      <c r="Y49" s="154"/>
      <c r="Z49" s="171"/>
      <c r="AA49" s="153">
        <f>COUNTIFS($B$12:$B$31,AA$47,$C$12:$C$31,"A",$E$12:$E$31,"*")</f>
        <v>0</v>
      </c>
      <c r="AB49" s="154"/>
      <c r="AC49" s="171"/>
      <c r="AD49" s="153">
        <f>COUNTIFS($B$12:$B$31,AA$47,$C$12:$C$31,"B",$E$12:$E$31,"*")</f>
        <v>0</v>
      </c>
      <c r="AE49" s="154"/>
      <c r="AF49" s="171"/>
      <c r="AG49" s="153">
        <f>COUNTIFS($B$12:$B$31,AG$47,$C$12:$C$31,"A",$E$12:$E$31,"*")</f>
        <v>0</v>
      </c>
      <c r="AH49" s="154"/>
      <c r="AI49" s="171"/>
      <c r="AJ49" s="153">
        <f>COUNTIFS($B$12:$B$31,AG$47,$C$12:$C$31,"B",$E$12:$E$31,"*")</f>
        <v>0</v>
      </c>
      <c r="AK49" s="171"/>
      <c r="AL49" s="157">
        <f>COUNTIFS($B$12:$B$31,AL$47,$C$12:$C$31,"A",$E$12:$E$31,"*")</f>
        <v>0</v>
      </c>
      <c r="AM49" s="157">
        <f>COUNTIFS($B$12:$B$31,AL$47,$C$12:$C$31,"B",$E$12:$E$31,"*")</f>
        <v>0</v>
      </c>
      <c r="AN49" s="149"/>
      <c r="AP49" s="147"/>
      <c r="AQ49" s="147"/>
      <c r="AR49" s="147"/>
      <c r="AS49" s="147"/>
    </row>
    <row r="50" spans="1:45" ht="18" customHeight="1">
      <c r="A50" s="149"/>
      <c r="B50" s="195" t="s">
        <v>251</v>
      </c>
      <c r="C50" s="157">
        <f>COUNTIFS($B$12:$B$31,C$47,$C$12:$C$31,"C",$E$12:$E$31,"*")</f>
        <v>0</v>
      </c>
      <c r="D50" s="157">
        <f>COUNTIFS($B$12:$B$31,C$47,$C$12:$C$31,"D",$E$12:$E$31,"*")</f>
        <v>0</v>
      </c>
      <c r="E50" s="157">
        <f>COUNTIFS($B$12:$B$31,E$47,$C$12:$C$31,"C",$E$12:$E$31,"*")</f>
        <v>0</v>
      </c>
      <c r="F50" s="153">
        <f>COUNTIFS($B$12:$B$31,E$47,$C$12:$C$31,"D",$E$12:$E$31,"*")</f>
        <v>0</v>
      </c>
      <c r="G50" s="154"/>
      <c r="H50" s="171"/>
      <c r="I50" s="153">
        <f>COUNTIFS($B$12:$B$31,I$47,$C$12:$C$31,"C",$E$12:$E$31,"*")</f>
        <v>1</v>
      </c>
      <c r="J50" s="154"/>
      <c r="K50" s="171"/>
      <c r="L50" s="153">
        <f>COUNTIFS($B$12:$B$31,I$47,$C$12:$C$31,"D",$E$12:$E$31,"*")</f>
        <v>0</v>
      </c>
      <c r="M50" s="154"/>
      <c r="N50" s="171"/>
      <c r="O50" s="153">
        <f>COUNTIFS($B$12:$B$31,O$47,$C$12:$C$31,"C",$E$12:$E$31,"*")</f>
        <v>0</v>
      </c>
      <c r="P50" s="154"/>
      <c r="Q50" s="171"/>
      <c r="R50" s="153">
        <f>COUNTIFS($B$12:$B$31,O$47,$C$12:$C$31,"D",$E$12:$E$31,"*")</f>
        <v>1</v>
      </c>
      <c r="S50" s="154"/>
      <c r="T50" s="171"/>
      <c r="U50" s="153">
        <f>COUNTIFS($B$12:$B$31,U$47,$C$12:$C$31,"C",$E$12:$E$31,"*")</f>
        <v>0</v>
      </c>
      <c r="V50" s="154"/>
      <c r="W50" s="171"/>
      <c r="X50" s="153">
        <f>COUNTIFS($B$12:$B$31,U$47,$C$12:$C$31,"D",$E$12:$E$31,"*")</f>
        <v>0</v>
      </c>
      <c r="Y50" s="154"/>
      <c r="Z50" s="171"/>
      <c r="AA50" s="153">
        <f>COUNTIFS($B$12:$B$31,AA$47,$C$12:$C$31,"C",$E$12:$E$31,"*")</f>
        <v>0</v>
      </c>
      <c r="AB50" s="154"/>
      <c r="AC50" s="171"/>
      <c r="AD50" s="153">
        <f>COUNTIFS($B$12:$B$31,AA$47,$C$12:$C$31,"D",$E$12:$E$31,"*")</f>
        <v>0</v>
      </c>
      <c r="AE50" s="154"/>
      <c r="AF50" s="171"/>
      <c r="AG50" s="153">
        <f>COUNTIFS($B$12:$B$31,AG$47,$C$12:$C$31,"C",$E$12:$E$31,"*")</f>
        <v>0</v>
      </c>
      <c r="AH50" s="154"/>
      <c r="AI50" s="171"/>
      <c r="AJ50" s="153">
        <f>COUNTIFS($B$12:$B$31,AG$47,$C$12:$C$31,"D",$E$12:$E$31,"*")</f>
        <v>0</v>
      </c>
      <c r="AK50" s="171"/>
      <c r="AL50" s="157">
        <f>COUNTIFS($B$12:$B$31,AL$47,$C$12:$C$31,"C",$E$12:$E$31,"*")</f>
        <v>0</v>
      </c>
      <c r="AM50" s="157">
        <f>COUNTIFS($B$12:$B$31,AL$47,$C$12:$C$31,"D",$E$12:$E$31,"*")</f>
        <v>0</v>
      </c>
      <c r="AN50" s="149"/>
      <c r="AP50" s="147"/>
      <c r="AQ50" s="147"/>
      <c r="AR50" s="147"/>
      <c r="AS50" s="147"/>
    </row>
    <row r="51" spans="1:45" ht="24.95" customHeight="1">
      <c r="A51" s="149"/>
      <c r="B51" s="195" t="s">
        <v>252</v>
      </c>
      <c r="C51" s="207">
        <f>IF($AK$3="４週",SUMIFS($AK$12:$AK$31,$B$12:$B$31,C47)/4/$AH$6,IF($AK$3="歴月",SUMIFS($AK$12:$AK$31,$B$12:$B$31,C47)/$AL$6,"記載する期間を選択してください"))</f>
        <v>0</v>
      </c>
      <c r="D51" s="192"/>
      <c r="E51" s="207">
        <f>IF($AK$3="４週",SUMIFS($AK$12:$AK$31,$B$12:$B$31,E47)/4/$AH$6,IF($AK$3="歴月",SUMIFS($AK$12:$AK$31,$B$12:$B$31,E47)/$AL$6,"記載する期間を選択してください"))</f>
        <v>0</v>
      </c>
      <c r="F51" s="214"/>
      <c r="G51" s="214"/>
      <c r="H51" s="192"/>
      <c r="I51" s="207">
        <f>IF($AK$3="４週",SUMIFS($AK$12:$AK$31,$B$12:$B$31,I47)/4/$AH$6,IF($AK$3="歴月",SUMIFS($AK$12:$AK$31,$B$12:$B$31,I47)/$AL$6,"記載する期間を選択してください"))</f>
        <v>0</v>
      </c>
      <c r="J51" s="214"/>
      <c r="K51" s="214"/>
      <c r="L51" s="214"/>
      <c r="M51" s="214"/>
      <c r="N51" s="192"/>
      <c r="O51" s="207">
        <f>IF($AK$3="４週",SUMIFS($AK$12:$AK$31,$B$12:$B$31,O47)/4/$AH$6,IF($AK$3="歴月",SUMIFS($AK$12:$AK$31,$B$12:$B$31,O47)/$AL$6,"記載する期間を選択してください"))</f>
        <v>0</v>
      </c>
      <c r="P51" s="214"/>
      <c r="Q51" s="214"/>
      <c r="R51" s="214"/>
      <c r="S51" s="214"/>
      <c r="T51" s="192"/>
      <c r="U51" s="207">
        <f>IF($AK$3="４週",SUMIFS($AK$12:$AK$31,$B$12:$B$31,U47)/4/$AH$6,IF($AK$3="歴月",SUMIFS($AK$12:$AK$31,$B$12:$B$31,U47)/$AL$6,"記載する期間を選択してください"))</f>
        <v>0</v>
      </c>
      <c r="V51" s="214"/>
      <c r="W51" s="214"/>
      <c r="X51" s="214"/>
      <c r="Y51" s="214"/>
      <c r="Z51" s="192"/>
      <c r="AA51" s="207">
        <f>IF($AK$3="４週",SUMIFS($AK$12:$AK$31,$B$12:$B$31,AA47)/4/$AH$6,IF($AK$3="歴月",SUMIFS($AK$12:$AK$31,$B$12:$B$31,AA47)/$AL$6,"記載する期間を選択してください"))</f>
        <v>0</v>
      </c>
      <c r="AB51" s="214"/>
      <c r="AC51" s="214"/>
      <c r="AD51" s="214"/>
      <c r="AE51" s="214"/>
      <c r="AF51" s="192"/>
      <c r="AG51" s="207">
        <f>IF($AK$3="４週",SUMIFS($AK$12:$AK$31,$B$12:$B$31,AG47)/4/$AH$6,IF($AK$3="歴月",SUMIFS($AK$12:$AK$31,$B$12:$B$31,AG47)/$AL$6,"記載する期間を選択してください"))</f>
        <v>0</v>
      </c>
      <c r="AH51" s="214"/>
      <c r="AI51" s="214"/>
      <c r="AJ51" s="214"/>
      <c r="AK51" s="192"/>
      <c r="AL51" s="207">
        <f>IF($AK$3="４週",SUMIFS($AK$12:$AK$31,$B$12:$B$31,AL47)/4/$AH$6,IF($AK$3="歴月",SUMIFS($AK$12:$AK$31,$B$12:$B$31,AL47)/$AL$6,"記載する期間を選択してください"))</f>
        <v>0</v>
      </c>
      <c r="AM51" s="192"/>
      <c r="AN51" s="149"/>
      <c r="AP51" s="147"/>
      <c r="AQ51" s="147"/>
      <c r="AR51" s="147"/>
      <c r="AS51" s="147"/>
    </row>
    <row r="52" spans="1:45" ht="5.0999999999999996" customHeight="1">
      <c r="A52" s="149"/>
      <c r="B52" s="145"/>
      <c r="C52" s="179">
        <v>2</v>
      </c>
      <c r="D52" s="179"/>
      <c r="E52" s="179">
        <v>3</v>
      </c>
      <c r="F52" s="179"/>
      <c r="G52" s="179"/>
      <c r="H52" s="179"/>
      <c r="I52" s="179">
        <v>4</v>
      </c>
      <c r="J52" s="179"/>
      <c r="K52" s="179"/>
      <c r="L52" s="179"/>
      <c r="M52" s="179"/>
      <c r="N52" s="179"/>
      <c r="O52" s="179">
        <v>5</v>
      </c>
      <c r="P52" s="179"/>
      <c r="Q52" s="179"/>
      <c r="R52" s="179"/>
      <c r="S52" s="179"/>
      <c r="T52" s="179"/>
      <c r="U52" s="179">
        <v>6</v>
      </c>
      <c r="V52" s="179"/>
      <c r="W52" s="179"/>
      <c r="X52" s="179"/>
      <c r="Y52" s="179"/>
      <c r="Z52" s="179"/>
      <c r="AA52" s="179">
        <v>7</v>
      </c>
      <c r="AB52" s="179"/>
      <c r="AC52" s="179"/>
      <c r="AD52" s="179"/>
      <c r="AE52" s="179"/>
      <c r="AF52" s="179"/>
      <c r="AG52" s="179">
        <v>8</v>
      </c>
      <c r="AH52" s="179"/>
      <c r="AI52" s="179"/>
      <c r="AJ52" s="179"/>
      <c r="AK52" s="179"/>
      <c r="AL52" s="179">
        <v>9</v>
      </c>
      <c r="AM52" s="156"/>
      <c r="AN52" s="149"/>
      <c r="AP52" s="147"/>
      <c r="AQ52" s="147"/>
      <c r="AR52" s="147"/>
      <c r="AS52" s="147"/>
    </row>
    <row r="53" spans="1:45" ht="15" customHeight="1">
      <c r="A53" s="147" t="s">
        <v>170</v>
      </c>
      <c r="B53" s="159"/>
      <c r="C53" s="159"/>
      <c r="D53" s="159"/>
      <c r="E53" s="159"/>
      <c r="F53" s="178"/>
      <c r="G53" s="159"/>
      <c r="H53" s="179"/>
      <c r="I53" s="179"/>
      <c r="J53" s="179"/>
      <c r="K53" s="179"/>
      <c r="L53" s="179"/>
      <c r="M53" s="179"/>
      <c r="N53" s="179"/>
      <c r="O53" s="179"/>
      <c r="P53" s="179"/>
      <c r="Q53" s="179"/>
      <c r="R53" s="179">
        <v>6</v>
      </c>
      <c r="S53" s="179"/>
      <c r="T53" s="179"/>
      <c r="U53" s="179"/>
      <c r="V53" s="179"/>
      <c r="W53" s="179"/>
      <c r="X53" s="179">
        <v>7</v>
      </c>
      <c r="Y53" s="179"/>
      <c r="Z53" s="179"/>
      <c r="AA53" s="179"/>
      <c r="AB53" s="179"/>
      <c r="AC53" s="179"/>
      <c r="AD53" s="179">
        <v>8</v>
      </c>
      <c r="AE53" s="179"/>
      <c r="AF53" s="179"/>
      <c r="AG53" s="187"/>
      <c r="AH53" s="187"/>
      <c r="AI53" s="187"/>
      <c r="AJ53" s="187">
        <v>9</v>
      </c>
      <c r="AK53" s="179"/>
      <c r="AL53" s="179"/>
      <c r="AM53" s="149"/>
    </row>
    <row r="54" spans="1:45" s="147" customFormat="1" ht="15" customHeight="1">
      <c r="A54" s="147" t="s">
        <v>53</v>
      </c>
      <c r="B54" s="160"/>
      <c r="C54" s="160"/>
      <c r="D54" s="160"/>
      <c r="E54" s="160"/>
      <c r="F54" s="160"/>
      <c r="G54" s="16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P54" s="145"/>
      <c r="AQ54" s="145"/>
      <c r="AR54" s="145"/>
      <c r="AS54" s="145"/>
    </row>
    <row r="55" spans="1:45" s="147" customFormat="1" ht="15" customHeight="1">
      <c r="A55" s="147" t="s">
        <v>171</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P55" s="145"/>
      <c r="AQ55" s="145"/>
      <c r="AR55" s="145"/>
      <c r="AS55" s="145"/>
    </row>
    <row r="56" spans="1:45" s="147" customFormat="1" ht="15" customHeight="1">
      <c r="A56" s="225" t="s">
        <v>6</v>
      </c>
      <c r="B56" s="160"/>
      <c r="C56" s="160"/>
      <c r="D56" s="160"/>
      <c r="E56" s="160"/>
      <c r="F56" s="160"/>
      <c r="G56" s="16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P56" s="145"/>
      <c r="AQ56" s="145"/>
      <c r="AR56" s="145"/>
      <c r="AS56" s="145"/>
    </row>
    <row r="57" spans="1:45" s="147" customFormat="1" ht="15" customHeight="1">
      <c r="A57" s="147" t="s">
        <v>63</v>
      </c>
      <c r="B57" s="160"/>
      <c r="C57" s="160"/>
      <c r="D57" s="160"/>
      <c r="E57" s="160"/>
      <c r="F57" s="160"/>
      <c r="G57" s="16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P57" s="145"/>
      <c r="AQ57" s="145"/>
      <c r="AR57" s="145"/>
      <c r="AS57" s="145"/>
    </row>
    <row r="58" spans="1:45" s="147" customFormat="1" ht="15" customHeight="1">
      <c r="A58" s="147" t="s">
        <v>303</v>
      </c>
      <c r="B58" s="160"/>
      <c r="C58" s="160"/>
      <c r="D58" s="160"/>
      <c r="E58" s="160"/>
      <c r="F58" s="160"/>
      <c r="G58" s="16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P58" s="145"/>
      <c r="AQ58" s="145"/>
      <c r="AR58" s="145"/>
      <c r="AS58" s="145"/>
    </row>
    <row r="59" spans="1:45" ht="15" customHeight="1">
      <c r="A59" s="147" t="s">
        <v>173</v>
      </c>
      <c r="B59" s="161"/>
      <c r="C59" s="147"/>
      <c r="D59" s="147"/>
      <c r="E59" s="147"/>
      <c r="F59" s="147"/>
      <c r="G59" s="147"/>
    </row>
    <row r="60" spans="1:45" ht="15" customHeight="1">
      <c r="A60" s="147" t="s">
        <v>259</v>
      </c>
      <c r="B60" s="161"/>
      <c r="C60" s="147"/>
      <c r="D60" s="147"/>
      <c r="E60" s="147"/>
      <c r="F60" s="147"/>
      <c r="G60" s="147"/>
    </row>
    <row r="61" spans="1:45" ht="15" customHeight="1">
      <c r="A61" s="147"/>
      <c r="B61" s="157" t="s">
        <v>175</v>
      </c>
      <c r="C61" s="157" t="s">
        <v>176</v>
      </c>
      <c r="D61" s="157"/>
      <c r="E61" s="157"/>
      <c r="F61" s="147"/>
      <c r="G61" s="147"/>
    </row>
    <row r="62" spans="1:45" ht="15" customHeight="1">
      <c r="A62" s="147"/>
      <c r="B62" s="162" t="s">
        <v>180</v>
      </c>
      <c r="C62" s="168" t="s">
        <v>181</v>
      </c>
      <c r="D62" s="168"/>
      <c r="E62" s="168"/>
      <c r="F62" s="147"/>
      <c r="G62" s="147"/>
    </row>
    <row r="63" spans="1:45" ht="15" customHeight="1">
      <c r="A63" s="147"/>
      <c r="B63" s="162" t="s">
        <v>182</v>
      </c>
      <c r="C63" s="168" t="s">
        <v>183</v>
      </c>
      <c r="D63" s="168"/>
      <c r="E63" s="168"/>
      <c r="F63" s="147"/>
      <c r="G63" s="147"/>
    </row>
    <row r="64" spans="1:45" ht="15" customHeight="1">
      <c r="A64" s="147"/>
      <c r="B64" s="162" t="s">
        <v>184</v>
      </c>
      <c r="C64" s="168" t="s">
        <v>185</v>
      </c>
      <c r="D64" s="168"/>
      <c r="E64" s="168"/>
      <c r="F64" s="147"/>
      <c r="G64" s="147"/>
    </row>
    <row r="65" spans="1:7" ht="15" customHeight="1">
      <c r="A65" s="147"/>
      <c r="B65" s="162" t="s">
        <v>187</v>
      </c>
      <c r="C65" s="168" t="s">
        <v>188</v>
      </c>
      <c r="D65" s="168"/>
      <c r="E65" s="168"/>
      <c r="F65" s="147"/>
      <c r="G65" s="147"/>
    </row>
    <row r="66" spans="1:7" ht="15" customHeight="1">
      <c r="A66" s="147"/>
      <c r="B66" s="147" t="s">
        <v>190</v>
      </c>
      <c r="C66" s="147"/>
      <c r="D66" s="147"/>
      <c r="E66" s="147"/>
      <c r="F66" s="147"/>
      <c r="G66" s="147"/>
    </row>
    <row r="67" spans="1:7" ht="15" customHeight="1">
      <c r="A67" s="147"/>
      <c r="B67" s="147" t="s">
        <v>30</v>
      </c>
      <c r="C67" s="147"/>
      <c r="D67" s="147"/>
      <c r="E67" s="147"/>
      <c r="F67" s="147"/>
      <c r="G67" s="147"/>
    </row>
    <row r="68" spans="1:7" ht="15" customHeight="1">
      <c r="A68" s="147"/>
      <c r="B68" s="147" t="s">
        <v>191</v>
      </c>
      <c r="C68" s="147"/>
      <c r="D68" s="147"/>
      <c r="E68" s="147"/>
      <c r="F68" s="147"/>
      <c r="G68" s="147"/>
    </row>
    <row r="69" spans="1:7" ht="15" customHeight="1">
      <c r="A69" s="147" t="s">
        <v>77</v>
      </c>
      <c r="B69" s="161"/>
      <c r="C69" s="147"/>
      <c r="D69" s="147"/>
      <c r="E69" s="147"/>
      <c r="F69" s="147"/>
      <c r="G69" s="147"/>
    </row>
    <row r="70" spans="1:7" ht="15" customHeight="1">
      <c r="A70" s="147" t="s">
        <v>2</v>
      </c>
      <c r="B70" s="161"/>
      <c r="C70" s="147"/>
      <c r="D70" s="147"/>
      <c r="E70" s="147"/>
      <c r="F70" s="147"/>
      <c r="G70" s="147"/>
    </row>
    <row r="71" spans="1:7" ht="15" customHeight="1">
      <c r="A71" s="147" t="s">
        <v>193</v>
      </c>
      <c r="B71" s="161"/>
      <c r="C71" s="147"/>
      <c r="D71" s="147"/>
      <c r="E71" s="147"/>
      <c r="F71" s="147"/>
      <c r="G71" s="147"/>
    </row>
    <row r="72" spans="1:7" ht="15" customHeight="1">
      <c r="A72" s="147" t="s">
        <v>137</v>
      </c>
      <c r="B72" s="161"/>
      <c r="C72" s="147"/>
      <c r="D72" s="147"/>
      <c r="E72" s="147"/>
      <c r="F72" s="147"/>
      <c r="G72" s="147"/>
    </row>
    <row r="73" spans="1:7" ht="15" customHeight="1">
      <c r="A73" s="147" t="s">
        <v>304</v>
      </c>
      <c r="B73" s="161"/>
      <c r="C73" s="147"/>
      <c r="D73" s="147"/>
      <c r="E73" s="147"/>
      <c r="F73" s="147"/>
      <c r="G73" s="147"/>
    </row>
    <row r="74" spans="1:7" ht="15" customHeight="1">
      <c r="A74" s="147" t="s">
        <v>305</v>
      </c>
      <c r="B74" s="161"/>
      <c r="C74" s="147"/>
      <c r="D74" s="147"/>
      <c r="E74" s="147"/>
      <c r="F74" s="147"/>
      <c r="G74" s="147"/>
    </row>
    <row r="75" spans="1:7" ht="15" customHeight="1">
      <c r="A75" s="147"/>
      <c r="B75" s="147" t="s">
        <v>99</v>
      </c>
      <c r="C75" s="147"/>
      <c r="D75" s="147"/>
      <c r="E75" s="147"/>
      <c r="F75" s="147"/>
      <c r="G75" s="147"/>
    </row>
    <row r="76" spans="1:7" ht="15" customHeight="1">
      <c r="A76" s="147"/>
      <c r="B76" s="147" t="s">
        <v>197</v>
      </c>
      <c r="C76" s="147"/>
      <c r="D76" s="147"/>
      <c r="E76" s="147"/>
      <c r="F76" s="147"/>
      <c r="G76" s="147"/>
    </row>
    <row r="77" spans="1:7" ht="15" customHeight="1">
      <c r="A77" s="147" t="s">
        <v>146</v>
      </c>
      <c r="B77" s="161"/>
      <c r="C77" s="147"/>
      <c r="D77" s="147"/>
      <c r="E77" s="147"/>
      <c r="F77" s="147"/>
      <c r="G77" s="147"/>
    </row>
    <row r="78" spans="1:7" ht="15" customHeight="1">
      <c r="A78" s="147" t="s">
        <v>199</v>
      </c>
      <c r="B78" s="161"/>
      <c r="C78" s="147"/>
      <c r="D78" s="147"/>
      <c r="E78" s="147"/>
      <c r="F78" s="147"/>
      <c r="G78" s="147"/>
    </row>
    <row r="79" spans="1:7" ht="15" customHeight="1">
      <c r="A79" s="147" t="s">
        <v>239</v>
      </c>
      <c r="B79" s="161"/>
      <c r="C79" s="147"/>
      <c r="D79" s="147"/>
      <c r="E79" s="147"/>
      <c r="F79" s="147"/>
      <c r="G79" s="147"/>
    </row>
    <row r="80" spans="1:7" ht="15" customHeight="1">
      <c r="A80" s="147" t="s">
        <v>82</v>
      </c>
      <c r="B80" s="161"/>
      <c r="C80" s="147"/>
      <c r="D80" s="147"/>
      <c r="E80" s="147"/>
      <c r="F80" s="147"/>
      <c r="G80" s="147"/>
    </row>
    <row r="81" spans="1:7" ht="15" customHeight="1">
      <c r="A81" s="147" t="s">
        <v>203</v>
      </c>
      <c r="B81" s="161"/>
      <c r="C81" s="147"/>
      <c r="D81" s="147"/>
      <c r="E81" s="147"/>
      <c r="F81" s="147"/>
      <c r="G81" s="147"/>
    </row>
    <row r="82" spans="1:7" ht="15" customHeight="1">
      <c r="A82" s="147" t="s">
        <v>60</v>
      </c>
      <c r="B82" s="161"/>
      <c r="C82" s="147"/>
      <c r="D82" s="147"/>
      <c r="E82" s="147"/>
      <c r="F82" s="147"/>
      <c r="G82" s="147"/>
    </row>
    <row r="83" spans="1:7" ht="15" customHeight="1">
      <c r="A83" s="147" t="s">
        <v>94</v>
      </c>
      <c r="B83" s="161"/>
      <c r="C83" s="147"/>
      <c r="D83" s="147"/>
      <c r="E83" s="147"/>
      <c r="F83" s="147"/>
      <c r="G83" s="147"/>
    </row>
    <row r="84" spans="1:7" ht="15" customHeight="1">
      <c r="A84" s="147" t="s">
        <v>309</v>
      </c>
      <c r="B84" s="161"/>
      <c r="C84" s="147"/>
      <c r="D84" s="147"/>
      <c r="E84" s="147"/>
      <c r="F84" s="147"/>
      <c r="G84" s="147"/>
    </row>
  </sheetData>
  <mergeCells count="147">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3:B43"/>
    <mergeCell ref="C43:D43"/>
    <mergeCell ref="E43:H43"/>
    <mergeCell ref="I43:N43"/>
    <mergeCell ref="A44:B44"/>
    <mergeCell ref="C44:D44"/>
    <mergeCell ref="E44:H44"/>
    <mergeCell ref="I44:N44"/>
    <mergeCell ref="C47:D47"/>
    <mergeCell ref="E47:H47"/>
    <mergeCell ref="I47:N47"/>
    <mergeCell ref="O47:T47"/>
    <mergeCell ref="U47:Z47"/>
    <mergeCell ref="AA47:AF47"/>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C51:D51"/>
    <mergeCell ref="E51:H51"/>
    <mergeCell ref="I51:N51"/>
    <mergeCell ref="O51:T51"/>
    <mergeCell ref="U51:Z51"/>
    <mergeCell ref="AA51:AF51"/>
    <mergeCell ref="AG51:AK51"/>
    <mergeCell ref="AL51:AM51"/>
    <mergeCell ref="C61:E61"/>
    <mergeCell ref="C62:E62"/>
    <mergeCell ref="C63:E63"/>
    <mergeCell ref="C64:E64"/>
    <mergeCell ref="C65:E65"/>
    <mergeCell ref="A8:A11"/>
    <mergeCell ref="B8:B9"/>
    <mergeCell ref="C8:C11"/>
    <mergeCell ref="D8:D11"/>
    <mergeCell ref="E8:E11"/>
    <mergeCell ref="AK8:AK11"/>
    <mergeCell ref="AL8:AL11"/>
    <mergeCell ref="AM8:AN11"/>
    <mergeCell ref="B10:B11"/>
    <mergeCell ref="AM32:AN33"/>
    <mergeCell ref="AL39:AL40"/>
  </mergeCells>
  <phoneticPr fontId="4"/>
  <dataValidations count="8">
    <dataValidation type="list" allowBlank="1" showDropDown="0" showInputMessage="1" showErrorMessage="1" sqref="AK5:AN5">
      <formula1>"有,無"</formula1>
    </dataValidation>
    <dataValidation allowBlank="1" showDropDown="0" showInputMessage="1" showErrorMessage="0" sqref="B12:B13"/>
    <dataValidation type="whole" operator="greaterThanOrEqual" allowBlank="1" showDropDown="0" showInputMessage="1" showErrorMessage="1" sqref="I39:I40 D39:F40 AG39:AG40 AD39:AD40 AA39:AA40 X39:X40 U39:U40 R39:R40 O39:O40 L39:L40">
      <formula1>0</formula1>
    </dataValidation>
    <dataValidation operator="greaterThanOrEqual" allowBlank="1" showDropDown="0" showInputMessage="1" showErrorMessage="1" sqref="I45 AJ39:AJ40 AL39 L41 L45 I41"/>
    <dataValidation type="list" allowBlank="1" showDropDown="0" showInputMessage="1" showErrorMessage="1" sqref="C12:C31">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4:B31">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usePrinterDefaults="1" r:id="rId1"/>
  <headerFooter alignWithMargins="0">
    <oddHeader>&amp;L&amp;"ＭＳ ゴシック,標準"&amp;10（参考様式）</oddHeader>
  </headerFooter>
  <rowBreaks count="1" manualBreakCount="1">
    <brk id="36"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sheetPr>
    <tabColor theme="5"/>
  </sheetPr>
  <dimension ref="A1:AS85"/>
  <sheetViews>
    <sheetView showGridLines="0" view="pageBreakPreview" zoomScaleNormal="106" zoomScaleSheetLayoutView="100" workbookViewId="0">
      <selection activeCell="B10" sqref="B10:B11"/>
    </sheetView>
  </sheetViews>
  <sheetFormatPr defaultColWidth="8.25" defaultRowHeight="21" customHeight="1"/>
  <cols>
    <col min="1" max="1" width="2.625" style="145" customWidth="1"/>
    <col min="2" max="2" width="1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42" width="8.25" style="145"/>
    <col min="43" max="44" width="45.75" style="145" customWidth="1"/>
    <col min="45" max="45" width="32.125" style="145" customWidth="1"/>
    <col min="46" max="16384" width="8.25" style="145"/>
  </cols>
  <sheetData>
    <row r="1" spans="1:45"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314</v>
      </c>
      <c r="AL1" s="189"/>
      <c r="AM1" s="189"/>
      <c r="AN1" s="189"/>
    </row>
    <row r="2" spans="1:45"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5"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5"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5"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83"/>
      <c r="Z5" s="183"/>
      <c r="AA5" s="183"/>
      <c r="AB5" s="149"/>
      <c r="AC5" s="183"/>
      <c r="AD5" s="294"/>
      <c r="AE5" s="294"/>
      <c r="AF5" s="294"/>
      <c r="AG5" s="294"/>
      <c r="AH5" s="294"/>
      <c r="AI5" s="281" t="s">
        <v>292</v>
      </c>
      <c r="AJ5" s="281"/>
      <c r="AK5" s="295" t="s">
        <v>293</v>
      </c>
      <c r="AL5" s="295"/>
      <c r="AM5" s="295"/>
      <c r="AN5" s="295"/>
    </row>
    <row r="6" spans="1:45" ht="18" customHeight="1">
      <c r="A6" s="150"/>
      <c r="B6" s="150"/>
      <c r="C6" s="150"/>
      <c r="D6" s="150"/>
      <c r="E6" s="150"/>
      <c r="F6" s="150"/>
      <c r="G6" s="150"/>
      <c r="H6" s="150"/>
      <c r="I6" s="150"/>
      <c r="J6" s="150"/>
      <c r="K6" s="150"/>
      <c r="L6" s="150"/>
      <c r="M6" s="150"/>
      <c r="N6" s="150"/>
      <c r="O6" s="150"/>
      <c r="P6" s="150"/>
      <c r="Q6" s="150"/>
      <c r="R6" s="150"/>
      <c r="S6" s="150"/>
      <c r="U6" s="150"/>
      <c r="V6" s="150"/>
      <c r="W6" s="150"/>
      <c r="Y6" s="183"/>
      <c r="Z6" s="183"/>
      <c r="AA6" s="183"/>
      <c r="AB6" s="149"/>
      <c r="AC6" s="183"/>
      <c r="AD6" s="183"/>
      <c r="AE6" s="183"/>
      <c r="AF6" s="183"/>
      <c r="AG6" s="186" t="s">
        <v>295</v>
      </c>
      <c r="AH6" s="241">
        <v>40</v>
      </c>
      <c r="AI6" s="241"/>
      <c r="AJ6" s="241"/>
      <c r="AK6" s="183" t="s">
        <v>148</v>
      </c>
      <c r="AL6" s="247">
        <v>160</v>
      </c>
      <c r="AM6" s="183" t="s">
        <v>149</v>
      </c>
      <c r="AN6" s="149"/>
    </row>
    <row r="7" spans="1:45" ht="17.25" customHeight="1">
      <c r="A7" s="149"/>
      <c r="B7" s="155"/>
      <c r="C7" s="155"/>
      <c r="D7" s="155"/>
      <c r="E7" s="155"/>
      <c r="F7" s="155"/>
      <c r="G7" s="155"/>
      <c r="H7" s="155"/>
      <c r="I7" s="155"/>
      <c r="J7" s="155"/>
      <c r="K7" s="155"/>
      <c r="L7" s="155"/>
      <c r="M7" s="155"/>
      <c r="N7" s="155"/>
      <c r="O7" s="155"/>
      <c r="P7" s="155"/>
      <c r="Q7" s="155"/>
      <c r="R7" s="155"/>
      <c r="S7" s="155"/>
      <c r="T7" s="155"/>
      <c r="U7" s="155"/>
      <c r="V7" s="155"/>
      <c r="W7" s="155"/>
      <c r="X7" s="156"/>
      <c r="Y7" s="156"/>
      <c r="Z7" s="156"/>
      <c r="AA7" s="156"/>
      <c r="AB7" s="156"/>
      <c r="AC7" s="156"/>
      <c r="AD7" s="156"/>
      <c r="AE7" s="156"/>
      <c r="AF7" s="156"/>
      <c r="AG7" s="156"/>
      <c r="AH7" s="156"/>
      <c r="AI7" s="156"/>
      <c r="AJ7" s="156"/>
      <c r="AK7" s="156"/>
      <c r="AL7" s="156"/>
      <c r="AM7" s="149"/>
      <c r="AN7" s="149"/>
      <c r="AS7" s="296"/>
    </row>
    <row r="8" spans="1:45" ht="15" customHeight="1">
      <c r="A8" s="151" t="s">
        <v>150</v>
      </c>
      <c r="B8" s="202" t="s">
        <v>178</v>
      </c>
      <c r="C8" s="164" t="s">
        <v>140</v>
      </c>
      <c r="D8" s="157" t="s">
        <v>41</v>
      </c>
      <c r="E8" s="153" t="s">
        <v>296</v>
      </c>
      <c r="F8" s="172" t="s">
        <v>297</v>
      </c>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92" t="s">
        <v>298</v>
      </c>
      <c r="AL8" s="195" t="s">
        <v>299</v>
      </c>
      <c r="AM8" s="198" t="s">
        <v>102</v>
      </c>
      <c r="AN8" s="198"/>
    </row>
    <row r="9" spans="1:45" ht="15" customHeight="1">
      <c r="A9" s="151"/>
      <c r="B9" s="203"/>
      <c r="C9" s="165"/>
      <c r="D9" s="157"/>
      <c r="E9" s="153"/>
      <c r="F9" s="157" t="s">
        <v>162</v>
      </c>
      <c r="G9" s="157"/>
      <c r="H9" s="157"/>
      <c r="I9" s="157"/>
      <c r="J9" s="157"/>
      <c r="K9" s="157"/>
      <c r="L9" s="157"/>
      <c r="M9" s="157" t="s">
        <v>163</v>
      </c>
      <c r="N9" s="157"/>
      <c r="O9" s="157"/>
      <c r="P9" s="157"/>
      <c r="Q9" s="157"/>
      <c r="R9" s="157"/>
      <c r="S9" s="157"/>
      <c r="T9" s="157" t="s">
        <v>165</v>
      </c>
      <c r="U9" s="157"/>
      <c r="V9" s="157"/>
      <c r="W9" s="157"/>
      <c r="X9" s="157"/>
      <c r="Y9" s="157"/>
      <c r="Z9" s="157"/>
      <c r="AA9" s="157" t="s">
        <v>167</v>
      </c>
      <c r="AB9" s="157"/>
      <c r="AC9" s="157"/>
      <c r="AD9" s="157"/>
      <c r="AE9" s="157"/>
      <c r="AF9" s="157"/>
      <c r="AG9" s="157"/>
      <c r="AH9" s="157" t="s">
        <v>168</v>
      </c>
      <c r="AI9" s="157"/>
      <c r="AJ9" s="157"/>
      <c r="AK9" s="192"/>
      <c r="AL9" s="195"/>
      <c r="AM9" s="198"/>
      <c r="AN9" s="198"/>
    </row>
    <row r="10" spans="1:45" ht="15" customHeight="1">
      <c r="A10" s="151"/>
      <c r="B10" s="204" t="s">
        <v>211</v>
      </c>
      <c r="C10" s="165"/>
      <c r="D10" s="157"/>
      <c r="E10" s="153"/>
      <c r="F10" s="173">
        <f>DATE($M$2,$S$2,1)</f>
        <v>45413</v>
      </c>
      <c r="G10" s="173">
        <f>DATE($M$2,$S$2,2)</f>
        <v>45414</v>
      </c>
      <c r="H10" s="173">
        <f>DATE($M$2,$S$2,3)</f>
        <v>45415</v>
      </c>
      <c r="I10" s="173">
        <f>DATE($M$2,$S$2,4)</f>
        <v>45416</v>
      </c>
      <c r="J10" s="173">
        <f>DATE($M$2,$S$2,5)</f>
        <v>45417</v>
      </c>
      <c r="K10" s="173">
        <f>DATE($M$2,$S$2,6)</f>
        <v>45418</v>
      </c>
      <c r="L10" s="173">
        <f>DATE($M$2,$S$2,7)</f>
        <v>45419</v>
      </c>
      <c r="M10" s="173">
        <f>DATE($M$2,$S$2,8)</f>
        <v>45420</v>
      </c>
      <c r="N10" s="173">
        <f>DATE($M$2,$S$2,9)</f>
        <v>45421</v>
      </c>
      <c r="O10" s="173">
        <f>DATE($M$2,$S$2,10)</f>
        <v>45422</v>
      </c>
      <c r="P10" s="173">
        <f>DATE($M$2,$S$2,11)</f>
        <v>45423</v>
      </c>
      <c r="Q10" s="173">
        <f>DATE($M$2,$S$2,12)</f>
        <v>45424</v>
      </c>
      <c r="R10" s="173">
        <f>DATE($M$2,$S$2,13)</f>
        <v>45425</v>
      </c>
      <c r="S10" s="173">
        <f>DATE($M$2,$S$2,14)</f>
        <v>45426</v>
      </c>
      <c r="T10" s="173">
        <f>DATE($M$2,$S$2,15)</f>
        <v>45427</v>
      </c>
      <c r="U10" s="173">
        <f>DATE($M$2,$S$2,16)</f>
        <v>45428</v>
      </c>
      <c r="V10" s="173">
        <f>DATE($M$2,$S$2,17)</f>
        <v>45429</v>
      </c>
      <c r="W10" s="173">
        <f>DATE($M$2,$S$2,18)</f>
        <v>45430</v>
      </c>
      <c r="X10" s="173">
        <f>DATE($M$2,$S$2,19)</f>
        <v>45431</v>
      </c>
      <c r="Y10" s="173">
        <f>DATE($M$2,$S$2,20)</f>
        <v>45432</v>
      </c>
      <c r="Z10" s="173">
        <f>DATE($M$2,$S$2,21)</f>
        <v>45433</v>
      </c>
      <c r="AA10" s="173">
        <f>DATE($M$2,$S$2,22)</f>
        <v>45434</v>
      </c>
      <c r="AB10" s="173">
        <f>DATE($M$2,$S$2,23)</f>
        <v>45435</v>
      </c>
      <c r="AC10" s="173">
        <f>DATE($M$2,$S$2,24)</f>
        <v>45436</v>
      </c>
      <c r="AD10" s="173">
        <f>DATE($M$2,$S$2,25)</f>
        <v>45437</v>
      </c>
      <c r="AE10" s="173">
        <f>DATE($M$2,$S$2,26)</f>
        <v>45438</v>
      </c>
      <c r="AF10" s="173">
        <f>DATE($M$2,$S$2,27)</f>
        <v>45439</v>
      </c>
      <c r="AG10" s="173">
        <f>DATE($M$2,$S$2,28)</f>
        <v>45440</v>
      </c>
      <c r="AH10" s="173">
        <f>IF(DAY(EOMONTH(F10,0))&lt;29,"",DATE($M$2,$S$2,29))</f>
        <v>45441</v>
      </c>
      <c r="AI10" s="173">
        <f>IF(DAY(EOMONTH(F10,0))&lt;30,"",DATE($M$2,$S$2,30))</f>
        <v>45442</v>
      </c>
      <c r="AJ10" s="173">
        <f>IF(DAY(EOMONTH(F10,0))&lt;31,"",DATE($M$2,$S$2,31))</f>
        <v>45443</v>
      </c>
      <c r="AK10" s="192"/>
      <c r="AL10" s="195"/>
      <c r="AM10" s="198"/>
      <c r="AN10" s="198"/>
    </row>
    <row r="11" spans="1:45" ht="15" customHeight="1">
      <c r="A11" s="151"/>
      <c r="B11" s="205"/>
      <c r="C11" s="166"/>
      <c r="D11" s="157"/>
      <c r="E11" s="153"/>
      <c r="F11" s="174">
        <f>DATE($M$2,$S$2,1)</f>
        <v>45413</v>
      </c>
      <c r="G11" s="174">
        <f>DATE($M$2,$S$2,2)</f>
        <v>45414</v>
      </c>
      <c r="H11" s="174">
        <f>DATE($M$2,$S$2,3)</f>
        <v>45415</v>
      </c>
      <c r="I11" s="174">
        <f>DATE($M$2,$S$2,4)</f>
        <v>45416</v>
      </c>
      <c r="J11" s="174">
        <f>DATE($M$2,$S$2,5)</f>
        <v>45417</v>
      </c>
      <c r="K11" s="174">
        <f>DATE($M$2,$S$2,6)</f>
        <v>45418</v>
      </c>
      <c r="L11" s="174">
        <f>DATE($M$2,$S$2,7)</f>
        <v>45419</v>
      </c>
      <c r="M11" s="174">
        <f>DATE($M$2,$S$2,8)</f>
        <v>45420</v>
      </c>
      <c r="N11" s="174">
        <f>DATE($M$2,$S$2,9)</f>
        <v>45421</v>
      </c>
      <c r="O11" s="174">
        <f>DATE($M$2,$S$2,10)</f>
        <v>45422</v>
      </c>
      <c r="P11" s="174">
        <f>DATE($M$2,$S$2,11)</f>
        <v>45423</v>
      </c>
      <c r="Q11" s="174">
        <f>DATE($M$2,$S$2,12)</f>
        <v>45424</v>
      </c>
      <c r="R11" s="174">
        <f>DATE($M$2,$S$2,13)</f>
        <v>45425</v>
      </c>
      <c r="S11" s="174">
        <f>DATE($M$2,$S$2,14)</f>
        <v>45426</v>
      </c>
      <c r="T11" s="174">
        <f>DATE($M$2,$S$2,15)</f>
        <v>45427</v>
      </c>
      <c r="U11" s="174">
        <f>DATE($M$2,$S$2,16)</f>
        <v>45428</v>
      </c>
      <c r="V11" s="174">
        <f>DATE($M$2,$S$2,17)</f>
        <v>45429</v>
      </c>
      <c r="W11" s="174">
        <f>DATE($M$2,$S$2,18)</f>
        <v>45430</v>
      </c>
      <c r="X11" s="174">
        <f>DATE($M$2,$S$2,19)</f>
        <v>45431</v>
      </c>
      <c r="Y11" s="174">
        <f>DATE($M$2,$S$2,20)</f>
        <v>45432</v>
      </c>
      <c r="Z11" s="174">
        <f>DATE($M$2,$S$2,21)</f>
        <v>45433</v>
      </c>
      <c r="AA11" s="174">
        <f>DATE($M$2,$S$2,22)</f>
        <v>45434</v>
      </c>
      <c r="AB11" s="174">
        <f>DATE($M$2,$S$2,23)</f>
        <v>45435</v>
      </c>
      <c r="AC11" s="174">
        <f>DATE($M$2,$S$2,24)</f>
        <v>45436</v>
      </c>
      <c r="AD11" s="174">
        <f>DATE($M$2,$S$2,25)</f>
        <v>45437</v>
      </c>
      <c r="AE11" s="174">
        <f>DATE($M$2,$S$2,26)</f>
        <v>45438</v>
      </c>
      <c r="AF11" s="174">
        <f>DATE($M$2,$S$2,27)</f>
        <v>45439</v>
      </c>
      <c r="AG11" s="174">
        <f>DATE($M$2,$S$2,28)</f>
        <v>45440</v>
      </c>
      <c r="AH11" s="174">
        <f>IF(DAY(EOMONTH(F11,0))&lt;29,"",DATE($M$2,$S$2,29))</f>
        <v>45441</v>
      </c>
      <c r="AI11" s="174">
        <f>IF(DAY(EOMONTH(F11,0))&lt;30,"",DATE($M$2,$S$2,30))</f>
        <v>45442</v>
      </c>
      <c r="AJ11" s="174">
        <f>IF(DAY(EOMONTH(F11,0))&lt;31,"",DATE($M$2,$S$2,31))</f>
        <v>45443</v>
      </c>
      <c r="AK11" s="192"/>
      <c r="AL11" s="195"/>
      <c r="AM11" s="198"/>
      <c r="AN11" s="198"/>
    </row>
    <row r="12" spans="1:45" ht="18" customHeight="1">
      <c r="A12" s="152">
        <v>1</v>
      </c>
      <c r="B12" s="206" t="s">
        <v>212</v>
      </c>
      <c r="C12" s="167" t="s">
        <v>180</v>
      </c>
      <c r="D12" s="210"/>
      <c r="E12" s="216" t="s">
        <v>180</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2" si="0">+SUM(F12:AJ12)</f>
        <v>0</v>
      </c>
      <c r="AL12" s="196">
        <f t="shared" ref="AL12:AL32" si="1">IF($AK$3="４週",AK12/4,AK12/(DAY(EOMONTH($F$10,0))/7))</f>
        <v>0</v>
      </c>
      <c r="AM12" s="199"/>
      <c r="AN12" s="199"/>
    </row>
    <row r="13" spans="1:45" ht="18" customHeight="1">
      <c r="A13" s="152">
        <v>2</v>
      </c>
      <c r="B13" s="206" t="s">
        <v>260</v>
      </c>
      <c r="C13" s="167" t="s">
        <v>182</v>
      </c>
      <c r="D13" s="210"/>
      <c r="E13" s="216" t="s">
        <v>182</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5" ht="18" customHeight="1">
      <c r="A14" s="152">
        <v>3</v>
      </c>
      <c r="B14" s="206" t="s">
        <v>302</v>
      </c>
      <c r="C14" s="167" t="s">
        <v>184</v>
      </c>
      <c r="D14" s="210"/>
      <c r="E14" s="216" t="s">
        <v>184</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5" ht="18" customHeight="1">
      <c r="A15" s="152">
        <v>4</v>
      </c>
      <c r="B15" s="206" t="s">
        <v>312</v>
      </c>
      <c r="C15" s="167" t="s">
        <v>187</v>
      </c>
      <c r="D15" s="210"/>
      <c r="E15" s="216" t="s">
        <v>187</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5" ht="18" customHeight="1">
      <c r="A16" s="152">
        <v>5</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6</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7</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8</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9</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10</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11</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12</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13</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14</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15</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16</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17</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18</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19</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2">
        <v>20</v>
      </c>
      <c r="B31" s="206"/>
      <c r="C31" s="167"/>
      <c r="D31" s="210"/>
      <c r="E31" s="216"/>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93">
        <f t="shared" si="0"/>
        <v>0</v>
      </c>
      <c r="AL31" s="196">
        <f t="shared" si="1"/>
        <v>0</v>
      </c>
      <c r="AM31" s="199"/>
      <c r="AN31" s="199"/>
    </row>
    <row r="32" spans="1:40" ht="18" customHeight="1">
      <c r="A32" s="153" t="s">
        <v>138</v>
      </c>
      <c r="B32" s="154"/>
      <c r="C32" s="154"/>
      <c r="D32" s="154"/>
      <c r="E32" s="154"/>
      <c r="F32" s="176">
        <f t="shared" ref="F32:AJ32" si="2">+SUM(F12:F31)</f>
        <v>0</v>
      </c>
      <c r="G32" s="176">
        <f t="shared" si="2"/>
        <v>0</v>
      </c>
      <c r="H32" s="176">
        <f t="shared" si="2"/>
        <v>0</v>
      </c>
      <c r="I32" s="176">
        <f t="shared" si="2"/>
        <v>0</v>
      </c>
      <c r="J32" s="176">
        <f t="shared" si="2"/>
        <v>0</v>
      </c>
      <c r="K32" s="176">
        <f t="shared" si="2"/>
        <v>0</v>
      </c>
      <c r="L32" s="176">
        <f t="shared" si="2"/>
        <v>0</v>
      </c>
      <c r="M32" s="176">
        <f t="shared" si="2"/>
        <v>0</v>
      </c>
      <c r="N32" s="176">
        <f t="shared" si="2"/>
        <v>0</v>
      </c>
      <c r="O32" s="176">
        <f t="shared" si="2"/>
        <v>0</v>
      </c>
      <c r="P32" s="176">
        <f t="shared" si="2"/>
        <v>0</v>
      </c>
      <c r="Q32" s="176">
        <f t="shared" si="2"/>
        <v>0</v>
      </c>
      <c r="R32" s="176">
        <f t="shared" si="2"/>
        <v>0</v>
      </c>
      <c r="S32" s="176">
        <f t="shared" si="2"/>
        <v>0</v>
      </c>
      <c r="T32" s="176">
        <f t="shared" si="2"/>
        <v>0</v>
      </c>
      <c r="U32" s="176">
        <f t="shared" si="2"/>
        <v>0</v>
      </c>
      <c r="V32" s="176">
        <f t="shared" si="2"/>
        <v>0</v>
      </c>
      <c r="W32" s="176">
        <f t="shared" si="2"/>
        <v>0</v>
      </c>
      <c r="X32" s="176">
        <f t="shared" si="2"/>
        <v>0</v>
      </c>
      <c r="Y32" s="176">
        <f t="shared" si="2"/>
        <v>0</v>
      </c>
      <c r="Z32" s="176">
        <f t="shared" si="2"/>
        <v>0</v>
      </c>
      <c r="AA32" s="176">
        <f t="shared" si="2"/>
        <v>0</v>
      </c>
      <c r="AB32" s="176">
        <f t="shared" si="2"/>
        <v>0</v>
      </c>
      <c r="AC32" s="176">
        <f t="shared" si="2"/>
        <v>0</v>
      </c>
      <c r="AD32" s="176">
        <f t="shared" si="2"/>
        <v>0</v>
      </c>
      <c r="AE32" s="176">
        <f t="shared" si="2"/>
        <v>0</v>
      </c>
      <c r="AF32" s="176">
        <f t="shared" si="2"/>
        <v>0</v>
      </c>
      <c r="AG32" s="176">
        <f t="shared" si="2"/>
        <v>0</v>
      </c>
      <c r="AH32" s="176">
        <f t="shared" si="2"/>
        <v>0</v>
      </c>
      <c r="AI32" s="176">
        <f t="shared" si="2"/>
        <v>0</v>
      </c>
      <c r="AJ32" s="176">
        <f t="shared" si="2"/>
        <v>0</v>
      </c>
      <c r="AK32" s="193">
        <f t="shared" si="0"/>
        <v>0</v>
      </c>
      <c r="AL32" s="196">
        <f t="shared" si="1"/>
        <v>0</v>
      </c>
      <c r="AM32" s="151"/>
      <c r="AN32" s="151"/>
    </row>
    <row r="33" spans="1:43" ht="18" customHeight="1">
      <c r="A33" s="154" t="s">
        <v>169</v>
      </c>
      <c r="B33" s="154"/>
      <c r="C33" s="154"/>
      <c r="D33" s="154"/>
      <c r="E33" s="171"/>
      <c r="F33" s="177">
        <v>12</v>
      </c>
      <c r="G33" s="177">
        <v>20</v>
      </c>
      <c r="H33" s="177">
        <v>12</v>
      </c>
      <c r="I33" s="177">
        <v>20</v>
      </c>
      <c r="J33" s="177">
        <v>12</v>
      </c>
      <c r="K33" s="177">
        <v>20</v>
      </c>
      <c r="L33" s="177">
        <v>12</v>
      </c>
      <c r="M33" s="177">
        <v>20</v>
      </c>
      <c r="N33" s="177">
        <v>12</v>
      </c>
      <c r="O33" s="177">
        <v>20</v>
      </c>
      <c r="P33" s="177">
        <v>12</v>
      </c>
      <c r="Q33" s="177">
        <v>20</v>
      </c>
      <c r="R33" s="177">
        <v>12</v>
      </c>
      <c r="S33" s="177">
        <v>20</v>
      </c>
      <c r="T33" s="177">
        <v>12</v>
      </c>
      <c r="U33" s="177">
        <v>20</v>
      </c>
      <c r="V33" s="177">
        <v>12</v>
      </c>
      <c r="W33" s="177">
        <v>20</v>
      </c>
      <c r="X33" s="177">
        <v>12</v>
      </c>
      <c r="Y33" s="177">
        <v>20</v>
      </c>
      <c r="Z33" s="177">
        <v>12</v>
      </c>
      <c r="AA33" s="177">
        <v>20</v>
      </c>
      <c r="AB33" s="177">
        <v>12</v>
      </c>
      <c r="AC33" s="177">
        <v>20</v>
      </c>
      <c r="AD33" s="177">
        <v>12</v>
      </c>
      <c r="AE33" s="177">
        <v>20</v>
      </c>
      <c r="AF33" s="177">
        <v>12</v>
      </c>
      <c r="AG33" s="177">
        <v>20</v>
      </c>
      <c r="AH33" s="177">
        <v>12</v>
      </c>
      <c r="AI33" s="177">
        <v>20</v>
      </c>
      <c r="AJ33" s="177">
        <v>20</v>
      </c>
      <c r="AK33" s="176"/>
      <c r="AL33" s="197"/>
      <c r="AM33" s="151"/>
      <c r="AN33" s="151"/>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15" customHeight="1">
      <c r="A36" s="155"/>
      <c r="B36" s="155"/>
      <c r="C36" s="155"/>
      <c r="D36" s="155"/>
      <c r="E36" s="15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55"/>
      <c r="AL36" s="155"/>
      <c r="AM36" s="149"/>
    </row>
    <row r="37" spans="1:43" ht="15" customHeight="1">
      <c r="A37" s="155"/>
      <c r="B37" s="155"/>
      <c r="C37" s="155"/>
      <c r="D37" s="155"/>
      <c r="E37" s="155"/>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55"/>
      <c r="AL37" s="155"/>
      <c r="AM37" s="149"/>
    </row>
    <row r="38" spans="1:43" ht="21" customHeight="1">
      <c r="A38" s="180" t="s">
        <v>155</v>
      </c>
      <c r="B38" s="155"/>
      <c r="C38" s="155"/>
      <c r="D38" s="155"/>
      <c r="E38" s="155"/>
      <c r="F38" s="155"/>
      <c r="G38" s="147"/>
      <c r="H38" s="147"/>
      <c r="I38" s="147"/>
      <c r="J38" s="147"/>
      <c r="K38" s="147"/>
      <c r="L38" s="147"/>
      <c r="M38" s="147"/>
      <c r="N38" s="147"/>
      <c r="O38" s="147"/>
      <c r="AM38" s="155"/>
      <c r="AN38" s="149"/>
    </row>
    <row r="39" spans="1:43" ht="24.95" customHeight="1">
      <c r="A39" s="157"/>
      <c r="B39" s="157"/>
      <c r="C39" s="157"/>
      <c r="D39" s="260">
        <v>4</v>
      </c>
      <c r="E39" s="260">
        <v>5</v>
      </c>
      <c r="F39" s="260">
        <v>6</v>
      </c>
      <c r="G39" s="260"/>
      <c r="H39" s="260"/>
      <c r="I39" s="260">
        <v>7</v>
      </c>
      <c r="J39" s="260"/>
      <c r="K39" s="260"/>
      <c r="L39" s="260">
        <v>8</v>
      </c>
      <c r="M39" s="260"/>
      <c r="N39" s="260"/>
      <c r="O39" s="260">
        <v>9</v>
      </c>
      <c r="P39" s="260"/>
      <c r="Q39" s="260"/>
      <c r="R39" s="260">
        <v>10</v>
      </c>
      <c r="S39" s="260"/>
      <c r="T39" s="260"/>
      <c r="U39" s="260">
        <v>11</v>
      </c>
      <c r="V39" s="260"/>
      <c r="W39" s="260"/>
      <c r="X39" s="260">
        <v>12</v>
      </c>
      <c r="Y39" s="260"/>
      <c r="Z39" s="260"/>
      <c r="AA39" s="260">
        <v>1</v>
      </c>
      <c r="AB39" s="260"/>
      <c r="AC39" s="260"/>
      <c r="AD39" s="260">
        <v>2</v>
      </c>
      <c r="AE39" s="260"/>
      <c r="AF39" s="260"/>
      <c r="AG39" s="260">
        <v>3</v>
      </c>
      <c r="AH39" s="260"/>
      <c r="AI39" s="260"/>
      <c r="AJ39" s="157" t="s">
        <v>265</v>
      </c>
      <c r="AK39" s="157"/>
      <c r="AL39" s="195" t="s">
        <v>266</v>
      </c>
      <c r="AM39" s="211"/>
      <c r="AN39" s="211"/>
      <c r="AO39" s="211"/>
      <c r="AP39" s="211"/>
      <c r="AQ39" s="211"/>
    </row>
    <row r="40" spans="1:43" ht="18" customHeight="1">
      <c r="A40" s="259" t="s">
        <v>267</v>
      </c>
      <c r="B40" s="259"/>
      <c r="C40" s="259"/>
      <c r="D40" s="175">
        <v>1400</v>
      </c>
      <c r="E40" s="175">
        <v>1310</v>
      </c>
      <c r="F40" s="291">
        <v>1400</v>
      </c>
      <c r="G40" s="292"/>
      <c r="H40" s="293"/>
      <c r="I40" s="291">
        <v>1470</v>
      </c>
      <c r="J40" s="292"/>
      <c r="K40" s="293"/>
      <c r="L40" s="291">
        <v>1470</v>
      </c>
      <c r="M40" s="292"/>
      <c r="N40" s="293"/>
      <c r="O40" s="291">
        <v>1330</v>
      </c>
      <c r="P40" s="292"/>
      <c r="Q40" s="293"/>
      <c r="R40" s="291">
        <v>1400</v>
      </c>
      <c r="S40" s="292"/>
      <c r="T40" s="293"/>
      <c r="U40" s="291">
        <v>1400</v>
      </c>
      <c r="V40" s="292"/>
      <c r="W40" s="293"/>
      <c r="X40" s="291">
        <v>1330</v>
      </c>
      <c r="Y40" s="292"/>
      <c r="Z40" s="293"/>
      <c r="AA40" s="291">
        <v>1330</v>
      </c>
      <c r="AB40" s="292"/>
      <c r="AC40" s="293"/>
      <c r="AD40" s="291">
        <v>1330</v>
      </c>
      <c r="AE40" s="292"/>
      <c r="AF40" s="293"/>
      <c r="AG40" s="291">
        <v>1400</v>
      </c>
      <c r="AH40" s="292"/>
      <c r="AI40" s="293"/>
      <c r="AJ40" s="168">
        <f>SUM(D40:AI40)</f>
        <v>16570</v>
      </c>
      <c r="AK40" s="168"/>
      <c r="AL40" s="264">
        <f>ROUNDUP(AJ40/AJ41,1)</f>
        <v>70</v>
      </c>
      <c r="AM40" s="211"/>
      <c r="AN40" s="211"/>
      <c r="AO40" s="211"/>
      <c r="AP40" s="211"/>
      <c r="AQ40" s="211"/>
    </row>
    <row r="41" spans="1:43" ht="18" customHeight="1">
      <c r="A41" s="259" t="s">
        <v>268</v>
      </c>
      <c r="B41" s="259"/>
      <c r="C41" s="259"/>
      <c r="D41" s="175">
        <v>20</v>
      </c>
      <c r="E41" s="175">
        <v>19</v>
      </c>
      <c r="F41" s="175">
        <v>20</v>
      </c>
      <c r="G41" s="175"/>
      <c r="H41" s="175"/>
      <c r="I41" s="175">
        <v>21</v>
      </c>
      <c r="J41" s="175"/>
      <c r="K41" s="175"/>
      <c r="L41" s="175">
        <v>21</v>
      </c>
      <c r="M41" s="175"/>
      <c r="N41" s="175"/>
      <c r="O41" s="175">
        <v>19</v>
      </c>
      <c r="P41" s="175"/>
      <c r="Q41" s="175"/>
      <c r="R41" s="175">
        <v>20</v>
      </c>
      <c r="S41" s="175"/>
      <c r="T41" s="175"/>
      <c r="U41" s="175">
        <v>20</v>
      </c>
      <c r="V41" s="175"/>
      <c r="W41" s="175"/>
      <c r="X41" s="175">
        <v>19</v>
      </c>
      <c r="Y41" s="175"/>
      <c r="Z41" s="175"/>
      <c r="AA41" s="175">
        <v>19</v>
      </c>
      <c r="AB41" s="175"/>
      <c r="AC41" s="175"/>
      <c r="AD41" s="175">
        <v>19</v>
      </c>
      <c r="AE41" s="175"/>
      <c r="AF41" s="175"/>
      <c r="AG41" s="175">
        <v>20</v>
      </c>
      <c r="AH41" s="175"/>
      <c r="AI41" s="175"/>
      <c r="AJ41" s="168">
        <f>+SUM(D41:AI41)</f>
        <v>237</v>
      </c>
      <c r="AK41" s="168"/>
      <c r="AL41" s="265"/>
      <c r="AM41" s="211"/>
      <c r="AN41" s="211"/>
      <c r="AO41" s="211"/>
      <c r="AP41" s="211"/>
      <c r="AQ41" s="211"/>
    </row>
    <row r="42" spans="1:43" ht="5.0999999999999996" customHeight="1">
      <c r="A42" s="160"/>
      <c r="B42" s="160"/>
      <c r="C42" s="160"/>
      <c r="D42" s="211"/>
      <c r="E42" s="211"/>
      <c r="F42" s="211"/>
      <c r="G42" s="211"/>
      <c r="H42" s="211"/>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222"/>
      <c r="AK42" s="147"/>
      <c r="AL42" s="155"/>
      <c r="AM42" s="155"/>
      <c r="AN42" s="149"/>
    </row>
    <row r="43" spans="1:43" ht="18" customHeight="1">
      <c r="A43" s="180" t="s">
        <v>221</v>
      </c>
      <c r="B43" s="147"/>
      <c r="D43" s="147"/>
      <c r="E43" s="147"/>
      <c r="F43" s="147"/>
      <c r="G43" s="147"/>
      <c r="H43" s="147"/>
      <c r="I43" s="211"/>
      <c r="J43" s="211"/>
      <c r="K43" s="211"/>
      <c r="L43" s="211"/>
      <c r="M43" s="211"/>
      <c r="N43" s="211"/>
      <c r="O43" s="147"/>
      <c r="P43" s="147"/>
      <c r="Q43" s="147"/>
      <c r="R43" s="147"/>
      <c r="S43" s="147"/>
      <c r="T43" s="147"/>
      <c r="U43" s="147"/>
      <c r="V43" s="147"/>
      <c r="W43" s="155"/>
      <c r="X43" s="147"/>
      <c r="Y43" s="147"/>
      <c r="Z43" s="147"/>
      <c r="AA43" s="147"/>
      <c r="AB43" s="147"/>
      <c r="AC43" s="147"/>
      <c r="AD43" s="147"/>
      <c r="AE43" s="147"/>
      <c r="AF43" s="147"/>
      <c r="AG43" s="147"/>
      <c r="AH43" s="147"/>
      <c r="AI43" s="147"/>
      <c r="AJ43" s="222"/>
      <c r="AK43" s="147"/>
      <c r="AL43" s="155"/>
      <c r="AM43" s="155"/>
      <c r="AN43" s="149"/>
    </row>
    <row r="44" spans="1:43" ht="24.95" customHeight="1">
      <c r="A44" s="157" t="s">
        <v>83</v>
      </c>
      <c r="B44" s="157"/>
      <c r="C44" s="157" t="s">
        <v>260</v>
      </c>
      <c r="D44" s="157"/>
      <c r="E44" s="195" t="s">
        <v>122</v>
      </c>
      <c r="F44" s="195"/>
      <c r="G44" s="195"/>
      <c r="H44" s="195"/>
      <c r="I44" s="211"/>
      <c r="J44" s="211"/>
      <c r="K44" s="211"/>
      <c r="L44" s="211"/>
      <c r="M44" s="211"/>
      <c r="N44" s="211"/>
      <c r="O44" s="211"/>
      <c r="P44" s="211"/>
      <c r="Q44" s="211"/>
      <c r="R44" s="211"/>
      <c r="S44" s="211"/>
      <c r="T44" s="211"/>
      <c r="U44" s="211"/>
      <c r="W44" s="155"/>
      <c r="X44" s="147"/>
      <c r="Y44" s="147"/>
      <c r="Z44" s="147"/>
      <c r="AA44" s="147"/>
      <c r="AB44" s="147"/>
      <c r="AC44" s="147"/>
      <c r="AD44" s="147"/>
      <c r="AE44" s="147"/>
      <c r="AF44" s="147"/>
      <c r="AG44" s="147"/>
      <c r="AH44" s="147"/>
      <c r="AI44" s="147"/>
      <c r="AJ44" s="222"/>
      <c r="AK44" s="147"/>
      <c r="AL44" s="155"/>
      <c r="AM44" s="155"/>
      <c r="AN44" s="149"/>
    </row>
    <row r="45" spans="1:43" ht="18" customHeight="1">
      <c r="A45" s="195" t="s">
        <v>57</v>
      </c>
      <c r="B45" s="195"/>
      <c r="C45" s="176">
        <f>ROUNDDOWN(IF(AL40&lt;=60,1,1+ROUNDUP((AL40-60)/40,0)),1)</f>
        <v>2</v>
      </c>
      <c r="D45" s="176"/>
      <c r="E45" s="176">
        <f>ROUNDDOWN(AL40/10,1)</f>
        <v>7</v>
      </c>
      <c r="F45" s="176"/>
      <c r="G45" s="176"/>
      <c r="H45" s="176"/>
      <c r="I45" s="211"/>
      <c r="J45" s="211"/>
      <c r="K45" s="211"/>
      <c r="L45" s="211"/>
      <c r="M45" s="211"/>
      <c r="N45" s="211"/>
      <c r="O45" s="211"/>
      <c r="P45" s="211"/>
      <c r="Q45" s="211"/>
      <c r="R45" s="211"/>
      <c r="S45" s="211"/>
      <c r="T45" s="211"/>
      <c r="U45" s="211"/>
      <c r="W45" s="155"/>
      <c r="X45" s="147"/>
      <c r="Y45" s="147"/>
      <c r="Z45" s="147"/>
      <c r="AA45" s="147"/>
      <c r="AB45" s="147"/>
      <c r="AC45" s="147"/>
      <c r="AD45" s="147"/>
      <c r="AE45" s="147"/>
      <c r="AF45" s="147"/>
      <c r="AG45" s="147"/>
      <c r="AH45" s="147"/>
      <c r="AI45" s="147"/>
      <c r="AJ45" s="222"/>
      <c r="AK45" s="147"/>
      <c r="AL45" s="155"/>
      <c r="AM45" s="155"/>
      <c r="AN45" s="149"/>
    </row>
    <row r="46" spans="1:43" ht="5.0999999999999996" customHeight="1">
      <c r="A46" s="160"/>
      <c r="B46" s="160"/>
      <c r="C46" s="160"/>
      <c r="D46" s="160"/>
      <c r="E46" s="160"/>
      <c r="F46" s="160"/>
      <c r="G46" s="160"/>
      <c r="H46" s="160"/>
      <c r="I46" s="160"/>
      <c r="J46" s="147"/>
      <c r="K46" s="147"/>
      <c r="L46" s="147"/>
      <c r="M46" s="222"/>
      <c r="N46" s="147"/>
      <c r="O46" s="147"/>
      <c r="P46" s="147"/>
      <c r="Q46" s="211"/>
      <c r="W46" s="155"/>
      <c r="X46" s="147"/>
      <c r="Y46" s="147"/>
      <c r="Z46" s="147"/>
      <c r="AA46" s="147"/>
      <c r="AB46" s="147"/>
      <c r="AC46" s="147"/>
      <c r="AD46" s="147"/>
      <c r="AE46" s="147"/>
      <c r="AF46" s="147"/>
      <c r="AG46" s="147"/>
      <c r="AH46" s="147"/>
      <c r="AI46" s="147"/>
      <c r="AJ46" s="222"/>
      <c r="AK46" s="147"/>
      <c r="AL46" s="155"/>
      <c r="AM46" s="155"/>
      <c r="AN46" s="149"/>
    </row>
    <row r="47" spans="1:43" ht="21" customHeight="1">
      <c r="A47" s="180" t="s">
        <v>245</v>
      </c>
      <c r="B47" s="145"/>
      <c r="C47" s="156"/>
      <c r="D47" s="156"/>
      <c r="E47" s="156"/>
      <c r="F47" s="156"/>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56"/>
      <c r="AM47" s="156"/>
      <c r="AN47" s="149"/>
    </row>
    <row r="48" spans="1:43" ht="24.95" customHeight="1">
      <c r="A48" s="149"/>
      <c r="B48" s="155"/>
      <c r="C48" s="207" t="str">
        <f>IF(VLOOKUP($AK$1,[1]選択肢!$A$1:$J$32,C53,FALSE)=0,"-",VLOOKUP($AK$1,[1]選択肢!$A$1:$J$32,C53,FALSE))</f>
        <v>管理者</v>
      </c>
      <c r="D48" s="214"/>
      <c r="E48" s="195" t="str">
        <f>IF(VLOOKUP($AK$1,[1]選択肢!$A$1:$J$32,E53,FALSE)=0,"-",VLOOKUP($AK$1,[1]選択肢!$A$1:$J$32,E53,FALSE))</f>
        <v>サービス管理責任者</v>
      </c>
      <c r="F48" s="195"/>
      <c r="G48" s="195"/>
      <c r="H48" s="195"/>
      <c r="I48" s="207" t="str">
        <f>IF(VLOOKUP($AK$1,[1]選択肢!$A$1:$J$32,I53,FALSE)=0,"-",VLOOKUP($AK$1,[1]選択肢!$A$1:$J$32,I53,FALSE))</f>
        <v>職業指導員</v>
      </c>
      <c r="J48" s="214"/>
      <c r="K48" s="214"/>
      <c r="L48" s="214"/>
      <c r="M48" s="214"/>
      <c r="N48" s="192"/>
      <c r="O48" s="207" t="str">
        <f>IF(VLOOKUP($AK$1,[1]選択肢!$A$1:$J$32,O53,FALSE)=0,"-",VLOOKUP($AK$1,[1]選択肢!$A$1:$J$32,O53,FALSE))</f>
        <v>生活支援員</v>
      </c>
      <c r="P48" s="214"/>
      <c r="Q48" s="214"/>
      <c r="R48" s="214"/>
      <c r="S48" s="214"/>
      <c r="T48" s="192"/>
      <c r="U48" s="207" t="str">
        <f>IF(VLOOKUP($AK$1,[1]選択肢!$A$1:$J$32,U53,FALSE)=0,"-",VLOOKUP($AK$1,[1]選択肢!$A$1:$J$32,U53,FALSE))</f>
        <v>-</v>
      </c>
      <c r="V48" s="214"/>
      <c r="W48" s="214"/>
      <c r="X48" s="214"/>
      <c r="Y48" s="214"/>
      <c r="Z48" s="192"/>
      <c r="AA48" s="207" t="str">
        <f>IF(VLOOKUP($AK$1,[1]選択肢!$A$1:$J$32,AA53,FALSE)=0,"-",VLOOKUP($AK$1,[1]選択肢!$A$1:$J$32,AA53,FALSE))</f>
        <v>-</v>
      </c>
      <c r="AB48" s="214"/>
      <c r="AC48" s="214"/>
      <c r="AD48" s="214"/>
      <c r="AE48" s="214"/>
      <c r="AF48" s="192"/>
      <c r="AG48" s="195" t="str">
        <f>IF(VLOOKUP($AK$1,[1]選択肢!$A$1:$J$32,AG53,FALSE)=0,"-",VLOOKUP($AK$1,[1]選択肢!$A$1:$J$32,AG53,FALSE))</f>
        <v>-</v>
      </c>
      <c r="AH48" s="195"/>
      <c r="AI48" s="195"/>
      <c r="AJ48" s="195"/>
      <c r="AK48" s="195"/>
      <c r="AL48" s="195" t="str">
        <f>IF(VLOOKUP($AK$1,[1]選択肢!$A$1:$J$32,AL53,FALSE)=0,"-",VLOOKUP($AK$1,[1]選択肢!$A$1:$J$32,AL53,FALSE))</f>
        <v>-</v>
      </c>
      <c r="AM48" s="195"/>
      <c r="AN48" s="149"/>
    </row>
    <row r="49" spans="1:40" ht="18" customHeight="1">
      <c r="A49" s="149"/>
      <c r="B49" s="155"/>
      <c r="C49" s="153" t="s">
        <v>246</v>
      </c>
      <c r="D49" s="153" t="s">
        <v>247</v>
      </c>
      <c r="E49" s="157" t="s">
        <v>246</v>
      </c>
      <c r="F49" s="157" t="s">
        <v>247</v>
      </c>
      <c r="G49" s="157"/>
      <c r="H49" s="157"/>
      <c r="I49" s="153" t="s">
        <v>246</v>
      </c>
      <c r="J49" s="154"/>
      <c r="K49" s="171"/>
      <c r="L49" s="153" t="s">
        <v>247</v>
      </c>
      <c r="M49" s="154"/>
      <c r="N49" s="171"/>
      <c r="O49" s="153" t="s">
        <v>246</v>
      </c>
      <c r="P49" s="154"/>
      <c r="Q49" s="171"/>
      <c r="R49" s="153" t="s">
        <v>247</v>
      </c>
      <c r="S49" s="154"/>
      <c r="T49" s="171"/>
      <c r="U49" s="153" t="s">
        <v>246</v>
      </c>
      <c r="V49" s="154"/>
      <c r="W49" s="171"/>
      <c r="X49" s="153" t="s">
        <v>247</v>
      </c>
      <c r="Y49" s="154"/>
      <c r="Z49" s="171"/>
      <c r="AA49" s="153" t="s">
        <v>246</v>
      </c>
      <c r="AB49" s="154"/>
      <c r="AC49" s="171"/>
      <c r="AD49" s="153" t="s">
        <v>247</v>
      </c>
      <c r="AE49" s="154"/>
      <c r="AF49" s="171"/>
      <c r="AG49" s="153" t="s">
        <v>246</v>
      </c>
      <c r="AH49" s="154"/>
      <c r="AI49" s="171"/>
      <c r="AJ49" s="153" t="s">
        <v>247</v>
      </c>
      <c r="AK49" s="171"/>
      <c r="AL49" s="157" t="s">
        <v>55</v>
      </c>
      <c r="AM49" s="157" t="s">
        <v>269</v>
      </c>
      <c r="AN49" s="149"/>
    </row>
    <row r="50" spans="1:40" ht="18" customHeight="1">
      <c r="A50" s="149"/>
      <c r="B50" s="157" t="s">
        <v>249</v>
      </c>
      <c r="C50" s="157">
        <f>COUNTIFS($B$12:$B$31,C$48,$C$12:$C$31,"A",$E$12:$E$31,"*")</f>
        <v>1</v>
      </c>
      <c r="D50" s="157">
        <f>COUNTIFS($B$12:$B$31,C$48,$C$12:$C$31,"B",$E$12:$E$31,"*")</f>
        <v>0</v>
      </c>
      <c r="E50" s="157">
        <f>COUNTIFS($B$12:$B$31,E$48,$C$12:$C$31,"A",$E$12:$E$31,"*")</f>
        <v>0</v>
      </c>
      <c r="F50" s="153">
        <f>COUNTIFS($B$12:$B$31,E$48,$C$12:$C$31,"B",$E$12:$E$31,"*")</f>
        <v>1</v>
      </c>
      <c r="G50" s="154"/>
      <c r="H50" s="171"/>
      <c r="I50" s="153">
        <f>COUNTIFS($B$12:$B$31,I$48,$C$12:$C$31,"A",$E$12:$E$31,"*")</f>
        <v>0</v>
      </c>
      <c r="J50" s="154"/>
      <c r="K50" s="171"/>
      <c r="L50" s="153">
        <f>COUNTIFS($B$12:$B$31,I$48,$C$12:$C$31,"B",$E$12:$E$31,"*")</f>
        <v>0</v>
      </c>
      <c r="M50" s="154"/>
      <c r="N50" s="171"/>
      <c r="O50" s="153">
        <f>COUNTIFS($B$12:$B$31,O$48,$C$12:$C$31,"A",$E$12:$E$31,"*")</f>
        <v>0</v>
      </c>
      <c r="P50" s="154"/>
      <c r="Q50" s="171"/>
      <c r="R50" s="153">
        <f>COUNTIFS($B$12:$B$31,O$48,$C$12:$C$31,"B",$E$12:$E$31,"*")</f>
        <v>0</v>
      </c>
      <c r="S50" s="154"/>
      <c r="T50" s="171"/>
      <c r="U50" s="153">
        <f>COUNTIFS($B$12:$B$31,U$48,$C$12:$C$31,"A",$E$12:$E$31,"*")</f>
        <v>0</v>
      </c>
      <c r="V50" s="154"/>
      <c r="W50" s="171"/>
      <c r="X50" s="153">
        <f>COUNTIFS($B$12:$B$31,U$48,$C$12:$C$31,"B",$E$12:$E$31,"*")</f>
        <v>0</v>
      </c>
      <c r="Y50" s="154"/>
      <c r="Z50" s="171"/>
      <c r="AA50" s="153">
        <f>COUNTIFS($B$12:$B$31,AA$48,$C$12:$C$31,"A",$E$12:$E$31,"*")</f>
        <v>0</v>
      </c>
      <c r="AB50" s="154"/>
      <c r="AC50" s="171"/>
      <c r="AD50" s="153">
        <f>COUNTIFS($B$12:$B$31,AA$48,$C$12:$C$31,"B",$E$12:$E$31,"*")</f>
        <v>0</v>
      </c>
      <c r="AE50" s="154"/>
      <c r="AF50" s="171"/>
      <c r="AG50" s="153">
        <f>COUNTIFS($B$12:$B$31,AG$48,$C$12:$C$31,"A",$E$12:$E$31,"*")</f>
        <v>0</v>
      </c>
      <c r="AH50" s="154"/>
      <c r="AI50" s="171"/>
      <c r="AJ50" s="153">
        <f>COUNTIFS($B$12:$B$31,AG$48,$C$12:$C$31,"B",$E$12:$E$31,"*")</f>
        <v>0</v>
      </c>
      <c r="AK50" s="171"/>
      <c r="AL50" s="157">
        <f>COUNTIFS($B$12:$B$31,AL$48,$C$12:$C$31,"A",$E$12:$E$31,"*")</f>
        <v>0</v>
      </c>
      <c r="AM50" s="157">
        <f>COUNTIFS($B$12:$B$31,AL$48,$C$12:$C$31,"B",$E$12:$E$31,"*")</f>
        <v>0</v>
      </c>
      <c r="AN50" s="149"/>
    </row>
    <row r="51" spans="1:40" ht="18" customHeight="1">
      <c r="A51" s="149"/>
      <c r="B51" s="195" t="s">
        <v>251</v>
      </c>
      <c r="C51" s="157">
        <f>COUNTIFS($B$12:$B$31,C$48,$C$12:$C$31,"C",$E$12:$E$31,"*")</f>
        <v>0</v>
      </c>
      <c r="D51" s="157">
        <f>COUNTIFS($B$12:$B$31,C$48,$C$12:$C$31,"D",$E$12:$E$31,"*")</f>
        <v>0</v>
      </c>
      <c r="E51" s="157">
        <f>COUNTIFS($B$12:$B$31,E$48,$C$12:$C$31,"C",$E$12:$E$31,"*")</f>
        <v>0</v>
      </c>
      <c r="F51" s="153">
        <f>COUNTIFS($B$12:$B$31,E$48,$C$12:$C$31,"D",$E$12:$E$31,"*")</f>
        <v>0</v>
      </c>
      <c r="G51" s="154"/>
      <c r="H51" s="171"/>
      <c r="I51" s="153">
        <f>COUNTIFS($B$12:$B$31,I$48,$C$12:$C$31,"C",$E$12:$E$31,"*")</f>
        <v>1</v>
      </c>
      <c r="J51" s="154"/>
      <c r="K51" s="171"/>
      <c r="L51" s="153">
        <f>COUNTIFS($B$12:$B$31,I$48,$C$12:$C$31,"D",$E$12:$E$31,"*")</f>
        <v>0</v>
      </c>
      <c r="M51" s="154"/>
      <c r="N51" s="171"/>
      <c r="O51" s="153">
        <f>COUNTIFS($B$12:$B$31,O$48,$C$12:$C$31,"C",$E$12:$E$31,"*")</f>
        <v>0</v>
      </c>
      <c r="P51" s="154"/>
      <c r="Q51" s="171"/>
      <c r="R51" s="153">
        <f>COUNTIFS($B$12:$B$31,O$48,$C$12:$C$31,"D",$E$12:$E$31,"*")</f>
        <v>1</v>
      </c>
      <c r="S51" s="154"/>
      <c r="T51" s="171"/>
      <c r="U51" s="153">
        <f>COUNTIFS($B$12:$B$31,U$48,$C$12:$C$31,"C",$E$12:$E$31,"*")</f>
        <v>0</v>
      </c>
      <c r="V51" s="154"/>
      <c r="W51" s="171"/>
      <c r="X51" s="153">
        <f>COUNTIFS($B$12:$B$31,U$48,$C$12:$C$31,"D",$E$12:$E$31,"*")</f>
        <v>0</v>
      </c>
      <c r="Y51" s="154"/>
      <c r="Z51" s="171"/>
      <c r="AA51" s="153">
        <f>COUNTIFS($B$12:$B$31,AA$48,$C$12:$C$31,"C",$E$12:$E$31,"*")</f>
        <v>0</v>
      </c>
      <c r="AB51" s="154"/>
      <c r="AC51" s="171"/>
      <c r="AD51" s="153">
        <f>COUNTIFS($B$12:$B$31,AA$48,$C$12:$C$31,"D",$E$12:$E$31,"*")</f>
        <v>0</v>
      </c>
      <c r="AE51" s="154"/>
      <c r="AF51" s="171"/>
      <c r="AG51" s="153">
        <f>COUNTIFS($B$12:$B$31,AG$48,$C$12:$C$31,"C",$E$12:$E$31,"*")</f>
        <v>0</v>
      </c>
      <c r="AH51" s="154"/>
      <c r="AI51" s="171"/>
      <c r="AJ51" s="153">
        <f>COUNTIFS($B$12:$B$31,AG$48,$C$12:$C$31,"D",$E$12:$E$31,"*")</f>
        <v>0</v>
      </c>
      <c r="AK51" s="171"/>
      <c r="AL51" s="157">
        <f>COUNTIFS($B$12:$B$31,AL$48,$C$12:$C$31,"C",$E$12:$E$31,"*")</f>
        <v>0</v>
      </c>
      <c r="AM51" s="157">
        <f>COUNTIFS($B$12:$B$31,AL$48,$C$12:$C$31,"D",$E$12:$E$31,"*")</f>
        <v>0</v>
      </c>
      <c r="AN51" s="149"/>
    </row>
    <row r="52" spans="1:40" ht="24.95" customHeight="1">
      <c r="A52" s="149"/>
      <c r="B52" s="195" t="s">
        <v>252</v>
      </c>
      <c r="C52" s="207">
        <f>IF($AK$3="４週",SUMIFS($AK$12:$AK$31,$B$12:$B$31,C48)/4/$AH$6,IF($AK$3="歴月",SUMIFS($AK$12:$AK$31,$B$12:$B$31,C48)/$AL$6,"記載する期間を選択してください"))</f>
        <v>0</v>
      </c>
      <c r="D52" s="192"/>
      <c r="E52" s="207">
        <f>IF($AK$3="４週",SUMIFS($AK$12:$AK$31,$B$12:$B$31,E48)/4/$AH$6,IF($AK$3="歴月",SUMIFS($AK$12:$AK$31,$B$12:$B$31,E48)/$AL$6,"記載する期間を選択してください"))</f>
        <v>0</v>
      </c>
      <c r="F52" s="214"/>
      <c r="G52" s="214"/>
      <c r="H52" s="192"/>
      <c r="I52" s="207">
        <f>IF($AK$3="４週",SUMIFS($AK$12:$AK$31,$B$12:$B$31,I48)/4/$AH$6,IF($AK$3="歴月",SUMIFS($AK$12:$AK$31,$B$12:$B$31,I48)/$AL$6,"記載する期間を選択してください"))</f>
        <v>0</v>
      </c>
      <c r="J52" s="214"/>
      <c r="K52" s="214"/>
      <c r="L52" s="214"/>
      <c r="M52" s="214"/>
      <c r="N52" s="192"/>
      <c r="O52" s="207">
        <f>IF($AK$3="４週",SUMIFS($AK$12:$AK$31,$B$12:$B$31,O48)/4/$AH$6,IF($AK$3="歴月",SUMIFS($AK$12:$AK$31,$B$12:$B$31,O48)/$AL$6,"記載する期間を選択してください"))</f>
        <v>0</v>
      </c>
      <c r="P52" s="214"/>
      <c r="Q52" s="214"/>
      <c r="R52" s="214"/>
      <c r="S52" s="214"/>
      <c r="T52" s="192"/>
      <c r="U52" s="207">
        <f>IF($AK$3="４週",SUMIFS($AK$12:$AK$31,$B$12:$B$31,U48)/4/$AH$6,IF($AK$3="歴月",SUMIFS($AK$12:$AK$31,$B$12:$B$31,U48)/$AL$6,"記載する期間を選択してください"))</f>
        <v>0</v>
      </c>
      <c r="V52" s="214"/>
      <c r="W52" s="214"/>
      <c r="X52" s="214"/>
      <c r="Y52" s="214"/>
      <c r="Z52" s="192"/>
      <c r="AA52" s="207">
        <f>IF($AK$3="４週",SUMIFS($AK$12:$AK$31,$B$12:$B$31,AA48)/4/$AH$6,IF($AK$3="歴月",SUMIFS($AK$12:$AK$31,$B$12:$B$31,AA48)/$AL$6,"記載する期間を選択してください"))</f>
        <v>0</v>
      </c>
      <c r="AB52" s="214"/>
      <c r="AC52" s="214"/>
      <c r="AD52" s="214"/>
      <c r="AE52" s="214"/>
      <c r="AF52" s="192"/>
      <c r="AG52" s="207">
        <f>IF($AK$3="４週",SUMIFS($AK$12:$AK$31,$B$12:$B$31,AG48)/4/$AH$6,IF($AK$3="歴月",SUMIFS($AK$12:$AK$31,$B$12:$B$31,AG48)/$AL$6,"記載する期間を選択してください"))</f>
        <v>0</v>
      </c>
      <c r="AH52" s="214"/>
      <c r="AI52" s="214"/>
      <c r="AJ52" s="214"/>
      <c r="AK52" s="192"/>
      <c r="AL52" s="207">
        <f>IF($AK$3="４週",SUMIFS($AK$12:$AK$31,$B$12:$B$31,AL48)/4/$AH$6,IF($AK$3="歴月",SUMIFS($AK$12:$AK$31,$B$12:$B$31,AL48)/$AL$6,"記載する期間を選択してください"))</f>
        <v>0</v>
      </c>
      <c r="AM52" s="192"/>
      <c r="AN52" s="149"/>
    </row>
    <row r="53" spans="1:40" ht="5.0999999999999996" customHeight="1">
      <c r="A53" s="149"/>
      <c r="B53" s="145"/>
      <c r="C53" s="179">
        <v>2</v>
      </c>
      <c r="D53" s="179"/>
      <c r="E53" s="179">
        <v>3</v>
      </c>
      <c r="F53" s="179"/>
      <c r="G53" s="179"/>
      <c r="H53" s="179"/>
      <c r="I53" s="179">
        <v>4</v>
      </c>
      <c r="J53" s="179"/>
      <c r="K53" s="179"/>
      <c r="L53" s="179"/>
      <c r="M53" s="179"/>
      <c r="N53" s="179"/>
      <c r="O53" s="179">
        <v>5</v>
      </c>
      <c r="P53" s="179"/>
      <c r="Q53" s="179"/>
      <c r="R53" s="179"/>
      <c r="S53" s="179"/>
      <c r="T53" s="179"/>
      <c r="U53" s="179">
        <v>6</v>
      </c>
      <c r="V53" s="179"/>
      <c r="W53" s="179"/>
      <c r="X53" s="179"/>
      <c r="Y53" s="179"/>
      <c r="Z53" s="179"/>
      <c r="AA53" s="179">
        <v>7</v>
      </c>
      <c r="AB53" s="179"/>
      <c r="AC53" s="179"/>
      <c r="AD53" s="179"/>
      <c r="AE53" s="179"/>
      <c r="AF53" s="179"/>
      <c r="AG53" s="179">
        <v>8</v>
      </c>
      <c r="AH53" s="179"/>
      <c r="AI53" s="179"/>
      <c r="AJ53" s="179"/>
      <c r="AK53" s="179"/>
      <c r="AL53" s="179">
        <v>9</v>
      </c>
      <c r="AM53" s="156"/>
      <c r="AN53" s="149"/>
    </row>
    <row r="54" spans="1:40" ht="15" customHeight="1">
      <c r="A54" s="147" t="s">
        <v>170</v>
      </c>
      <c r="B54" s="159"/>
      <c r="C54" s="159"/>
      <c r="D54" s="159"/>
      <c r="E54" s="159"/>
      <c r="F54" s="178"/>
      <c r="G54" s="159"/>
      <c r="H54" s="179"/>
      <c r="I54" s="179"/>
      <c r="J54" s="179"/>
      <c r="K54" s="179"/>
      <c r="L54" s="179"/>
      <c r="M54" s="179"/>
      <c r="N54" s="179"/>
      <c r="O54" s="179"/>
      <c r="P54" s="179"/>
      <c r="Q54" s="179"/>
      <c r="R54" s="179">
        <v>6</v>
      </c>
      <c r="S54" s="179"/>
      <c r="T54" s="179"/>
      <c r="U54" s="179"/>
      <c r="V54" s="179"/>
      <c r="W54" s="179"/>
      <c r="X54" s="179">
        <v>7</v>
      </c>
      <c r="Y54" s="179"/>
      <c r="Z54" s="179"/>
      <c r="AA54" s="179"/>
      <c r="AB54" s="179"/>
      <c r="AC54" s="179"/>
      <c r="AD54" s="179">
        <v>8</v>
      </c>
      <c r="AE54" s="179"/>
      <c r="AF54" s="179"/>
      <c r="AG54" s="187"/>
      <c r="AH54" s="187"/>
      <c r="AI54" s="187"/>
      <c r="AJ54" s="187">
        <v>9</v>
      </c>
      <c r="AK54" s="179"/>
      <c r="AL54" s="179"/>
      <c r="AM54" s="149"/>
    </row>
    <row r="55" spans="1:40" s="147" customFormat="1" ht="15" customHeight="1">
      <c r="A55" s="147" t="s">
        <v>53</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row>
    <row r="56" spans="1:40" s="147" customFormat="1" ht="15" customHeight="1">
      <c r="A56" s="147" t="s">
        <v>171</v>
      </c>
      <c r="B56" s="160"/>
      <c r="C56" s="160"/>
      <c r="D56" s="160"/>
      <c r="E56" s="160"/>
      <c r="F56" s="160"/>
      <c r="G56" s="16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row>
    <row r="57" spans="1:40" s="147" customFormat="1" ht="15" customHeight="1">
      <c r="A57" s="225" t="s">
        <v>6</v>
      </c>
      <c r="B57" s="160"/>
      <c r="C57" s="160"/>
      <c r="D57" s="160"/>
      <c r="E57" s="160"/>
      <c r="F57" s="160"/>
      <c r="G57" s="16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row>
    <row r="58" spans="1:40" s="147" customFormat="1" ht="15" customHeight="1">
      <c r="A58" s="147" t="s">
        <v>63</v>
      </c>
      <c r="B58" s="160"/>
      <c r="C58" s="160"/>
      <c r="D58" s="160"/>
      <c r="E58" s="160"/>
      <c r="F58" s="160"/>
      <c r="G58" s="16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row>
    <row r="59" spans="1:40" s="147" customFormat="1" ht="15" customHeight="1">
      <c r="A59" s="147" t="s">
        <v>303</v>
      </c>
      <c r="B59" s="160"/>
      <c r="C59" s="160"/>
      <c r="D59" s="160"/>
      <c r="E59" s="160"/>
      <c r="F59" s="160"/>
      <c r="G59" s="16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row>
    <row r="60" spans="1:40" ht="15" customHeight="1">
      <c r="A60" s="147" t="s">
        <v>173</v>
      </c>
      <c r="B60" s="161"/>
      <c r="C60" s="147"/>
      <c r="D60" s="147"/>
      <c r="E60" s="147"/>
      <c r="F60" s="147"/>
      <c r="G60" s="147"/>
    </row>
    <row r="61" spans="1:40" ht="15" customHeight="1">
      <c r="A61" s="147" t="s">
        <v>259</v>
      </c>
      <c r="B61" s="161"/>
      <c r="C61" s="147"/>
      <c r="D61" s="147"/>
      <c r="E61" s="147"/>
      <c r="F61" s="147"/>
      <c r="G61" s="147"/>
    </row>
    <row r="62" spans="1:40" ht="15" customHeight="1">
      <c r="A62" s="147"/>
      <c r="B62" s="157" t="s">
        <v>175</v>
      </c>
      <c r="C62" s="157" t="s">
        <v>176</v>
      </c>
      <c r="D62" s="157"/>
      <c r="E62" s="157"/>
      <c r="F62" s="147"/>
      <c r="G62" s="147"/>
    </row>
    <row r="63" spans="1:40" ht="15" customHeight="1">
      <c r="A63" s="147"/>
      <c r="B63" s="162" t="s">
        <v>180</v>
      </c>
      <c r="C63" s="168" t="s">
        <v>181</v>
      </c>
      <c r="D63" s="168"/>
      <c r="E63" s="168"/>
      <c r="F63" s="147"/>
      <c r="G63" s="147"/>
    </row>
    <row r="64" spans="1:40" ht="15" customHeight="1">
      <c r="A64" s="147"/>
      <c r="B64" s="162" t="s">
        <v>182</v>
      </c>
      <c r="C64" s="168" t="s">
        <v>183</v>
      </c>
      <c r="D64" s="168"/>
      <c r="E64" s="168"/>
      <c r="F64" s="147"/>
      <c r="G64" s="147"/>
    </row>
    <row r="65" spans="1:7" ht="15" customHeight="1">
      <c r="A65" s="147"/>
      <c r="B65" s="162" t="s">
        <v>184</v>
      </c>
      <c r="C65" s="168" t="s">
        <v>185</v>
      </c>
      <c r="D65" s="168"/>
      <c r="E65" s="168"/>
      <c r="F65" s="147"/>
      <c r="G65" s="147"/>
    </row>
    <row r="66" spans="1:7" ht="15" customHeight="1">
      <c r="A66" s="147"/>
      <c r="B66" s="162" t="s">
        <v>187</v>
      </c>
      <c r="C66" s="168" t="s">
        <v>188</v>
      </c>
      <c r="D66" s="168"/>
      <c r="E66" s="168"/>
      <c r="F66" s="147"/>
      <c r="G66" s="147"/>
    </row>
    <row r="67" spans="1:7" ht="15" customHeight="1">
      <c r="A67" s="147"/>
      <c r="B67" s="147" t="s">
        <v>190</v>
      </c>
      <c r="C67" s="147"/>
      <c r="D67" s="147"/>
      <c r="E67" s="147"/>
      <c r="F67" s="147"/>
      <c r="G67" s="147"/>
    </row>
    <row r="68" spans="1:7" ht="15" customHeight="1">
      <c r="A68" s="147"/>
      <c r="B68" s="147" t="s">
        <v>30</v>
      </c>
      <c r="C68" s="147"/>
      <c r="D68" s="147"/>
      <c r="E68" s="147"/>
      <c r="F68" s="147"/>
      <c r="G68" s="147"/>
    </row>
    <row r="69" spans="1:7" ht="15" customHeight="1">
      <c r="A69" s="147"/>
      <c r="B69" s="147" t="s">
        <v>191</v>
      </c>
      <c r="C69" s="147"/>
      <c r="D69" s="147"/>
      <c r="E69" s="147"/>
      <c r="F69" s="147"/>
      <c r="G69" s="147"/>
    </row>
    <row r="70" spans="1:7" ht="15" customHeight="1">
      <c r="A70" s="147" t="s">
        <v>77</v>
      </c>
      <c r="B70" s="161"/>
      <c r="C70" s="147"/>
      <c r="D70" s="147"/>
      <c r="E70" s="147"/>
      <c r="F70" s="147"/>
      <c r="G70" s="147"/>
    </row>
    <row r="71" spans="1:7" ht="15" customHeight="1">
      <c r="A71" s="147" t="s">
        <v>289</v>
      </c>
      <c r="B71" s="161"/>
      <c r="C71" s="147"/>
      <c r="D71" s="147"/>
      <c r="E71" s="147"/>
      <c r="F71" s="147"/>
      <c r="G71" s="147"/>
    </row>
    <row r="72" spans="1:7" ht="15" customHeight="1">
      <c r="A72" s="147" t="s">
        <v>193</v>
      </c>
      <c r="B72" s="161"/>
      <c r="C72" s="147"/>
      <c r="D72" s="147"/>
      <c r="E72" s="147"/>
      <c r="F72" s="147"/>
      <c r="G72" s="147"/>
    </row>
    <row r="73" spans="1:7" ht="15" customHeight="1">
      <c r="A73" s="147" t="s">
        <v>137</v>
      </c>
      <c r="B73" s="161"/>
      <c r="C73" s="147"/>
      <c r="D73" s="147"/>
      <c r="E73" s="147"/>
      <c r="F73" s="147"/>
      <c r="G73" s="147"/>
    </row>
    <row r="74" spans="1:7" ht="15" customHeight="1">
      <c r="A74" s="147" t="s">
        <v>304</v>
      </c>
      <c r="B74" s="161"/>
      <c r="C74" s="147"/>
      <c r="D74" s="147"/>
      <c r="E74" s="147"/>
      <c r="F74" s="147"/>
      <c r="G74" s="147"/>
    </row>
    <row r="75" spans="1:7" ht="15" customHeight="1">
      <c r="A75" s="147" t="s">
        <v>305</v>
      </c>
      <c r="B75" s="161"/>
      <c r="C75" s="147"/>
      <c r="D75" s="147"/>
      <c r="E75" s="147"/>
      <c r="F75" s="147"/>
      <c r="G75" s="147"/>
    </row>
    <row r="76" spans="1:7" ht="15" customHeight="1">
      <c r="A76" s="147"/>
      <c r="B76" s="147" t="s">
        <v>99</v>
      </c>
      <c r="C76" s="147"/>
      <c r="D76" s="147"/>
      <c r="E76" s="147"/>
      <c r="F76" s="147"/>
      <c r="G76" s="147"/>
    </row>
    <row r="77" spans="1:7" ht="15" customHeight="1">
      <c r="A77" s="147"/>
      <c r="B77" s="147" t="s">
        <v>197</v>
      </c>
      <c r="C77" s="147"/>
      <c r="D77" s="147"/>
      <c r="E77" s="147"/>
      <c r="F77" s="147"/>
      <c r="G77" s="147"/>
    </row>
    <row r="78" spans="1:7" ht="15" customHeight="1">
      <c r="A78" s="147" t="s">
        <v>146</v>
      </c>
      <c r="B78" s="161"/>
      <c r="C78" s="147"/>
      <c r="D78" s="147"/>
      <c r="E78" s="147"/>
      <c r="F78" s="147"/>
      <c r="G78" s="147"/>
    </row>
    <row r="79" spans="1:7" ht="15" customHeight="1">
      <c r="A79" s="147" t="s">
        <v>199</v>
      </c>
      <c r="B79" s="161"/>
      <c r="C79" s="147"/>
      <c r="D79" s="147"/>
      <c r="E79" s="147"/>
      <c r="F79" s="147"/>
      <c r="G79" s="147"/>
    </row>
    <row r="80" spans="1:7" ht="15" customHeight="1">
      <c r="A80" s="147" t="s">
        <v>239</v>
      </c>
      <c r="B80" s="161"/>
      <c r="C80" s="147"/>
      <c r="D80" s="147"/>
      <c r="E80" s="147"/>
      <c r="F80" s="147"/>
      <c r="G80" s="147"/>
    </row>
    <row r="81" spans="1:7" ht="15" customHeight="1">
      <c r="A81" s="147" t="s">
        <v>82</v>
      </c>
      <c r="B81" s="161"/>
      <c r="C81" s="147"/>
      <c r="D81" s="147"/>
      <c r="E81" s="147"/>
      <c r="F81" s="147"/>
      <c r="G81" s="147"/>
    </row>
    <row r="82" spans="1:7" ht="15" customHeight="1">
      <c r="A82" s="147" t="s">
        <v>203</v>
      </c>
      <c r="B82" s="161"/>
      <c r="C82" s="147"/>
      <c r="D82" s="147"/>
      <c r="E82" s="147"/>
      <c r="F82" s="147"/>
      <c r="G82" s="147"/>
    </row>
    <row r="83" spans="1:7" ht="15" customHeight="1">
      <c r="A83" s="147" t="s">
        <v>60</v>
      </c>
      <c r="B83" s="161"/>
      <c r="C83" s="147"/>
      <c r="D83" s="147"/>
      <c r="E83" s="147"/>
      <c r="F83" s="147"/>
      <c r="G83" s="147"/>
    </row>
    <row r="84" spans="1:7" ht="15" customHeight="1">
      <c r="A84" s="147" t="s">
        <v>94</v>
      </c>
      <c r="B84" s="161"/>
      <c r="C84" s="147"/>
      <c r="D84" s="147"/>
      <c r="E84" s="147"/>
      <c r="F84" s="147"/>
      <c r="G84" s="147"/>
    </row>
    <row r="85" spans="1:7" ht="15" customHeight="1">
      <c r="A85" s="147" t="s">
        <v>309</v>
      </c>
      <c r="B85" s="161"/>
      <c r="C85" s="147"/>
      <c r="D85" s="147"/>
      <c r="E85" s="147"/>
      <c r="F85" s="147"/>
      <c r="G85" s="147"/>
    </row>
  </sheetData>
  <mergeCells count="145">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1:C41"/>
    <mergeCell ref="F41:H41"/>
    <mergeCell ref="I41:K41"/>
    <mergeCell ref="L41:N41"/>
    <mergeCell ref="O41:Q41"/>
    <mergeCell ref="R41:T41"/>
    <mergeCell ref="U41:W41"/>
    <mergeCell ref="X41:Z41"/>
    <mergeCell ref="AA41:AC41"/>
    <mergeCell ref="AD41:AF41"/>
    <mergeCell ref="AG41:AI41"/>
    <mergeCell ref="AJ41:AK41"/>
    <mergeCell ref="A44:B44"/>
    <mergeCell ref="C44:D44"/>
    <mergeCell ref="E44:H44"/>
    <mergeCell ref="A45:B45"/>
    <mergeCell ref="C45:D45"/>
    <mergeCell ref="E45:H45"/>
    <mergeCell ref="C48:D48"/>
    <mergeCell ref="E48:H48"/>
    <mergeCell ref="I48:N48"/>
    <mergeCell ref="O48:T48"/>
    <mergeCell ref="U48:Z48"/>
    <mergeCell ref="AA48:AF48"/>
    <mergeCell ref="AG48:AK48"/>
    <mergeCell ref="AL48:AM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F51:H51"/>
    <mergeCell ref="I51:K51"/>
    <mergeCell ref="L51:N51"/>
    <mergeCell ref="O51:Q51"/>
    <mergeCell ref="R51:T51"/>
    <mergeCell ref="U51:W51"/>
    <mergeCell ref="X51:Z51"/>
    <mergeCell ref="AA51:AC51"/>
    <mergeCell ref="AD51:AF51"/>
    <mergeCell ref="AG51:AI51"/>
    <mergeCell ref="AJ51:AK51"/>
    <mergeCell ref="C52:D52"/>
    <mergeCell ref="E52:H52"/>
    <mergeCell ref="I52:N52"/>
    <mergeCell ref="O52:T52"/>
    <mergeCell ref="U52:Z52"/>
    <mergeCell ref="AA52:AF52"/>
    <mergeCell ref="AG52:AK52"/>
    <mergeCell ref="AL52:AM52"/>
    <mergeCell ref="C62:E62"/>
    <mergeCell ref="C63:E63"/>
    <mergeCell ref="C64:E64"/>
    <mergeCell ref="C65:E65"/>
    <mergeCell ref="C66:E66"/>
    <mergeCell ref="A8:A11"/>
    <mergeCell ref="B8:B9"/>
    <mergeCell ref="C8:C11"/>
    <mergeCell ref="D8:D11"/>
    <mergeCell ref="E8:E11"/>
    <mergeCell ref="AK8:AK11"/>
    <mergeCell ref="AL8:AL11"/>
    <mergeCell ref="AM8:AN11"/>
    <mergeCell ref="B10:B11"/>
    <mergeCell ref="AM32:AN33"/>
    <mergeCell ref="AL40:AL41"/>
  </mergeCells>
  <phoneticPr fontId="4"/>
  <dataValidations count="8">
    <dataValidation type="list" allowBlank="1" showDropDown="0" showInputMessage="1" showErrorMessage="1" sqref="AK5:AN5">
      <formula1>"有,無"</formula1>
    </dataValidation>
    <dataValidation allowBlank="1" showDropDown="0" showInputMessage="1" showErrorMessage="0" sqref="B12:B13"/>
    <dataValidation type="list" allowBlank="1" showDropDown="0" showInputMessage="1" showErrorMessage="0" sqref="B14:B31">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whole" operator="greaterThanOrEqual" allowBlank="1" showDropDown="0" showInputMessage="1" showErrorMessage="1" sqref="I40:I41 D40:F41 AG40:AG41 AD40:AD41 AA40:AA41 X40:X41 U40:U41 R40:R41 O40:O41 L40:L41">
      <formula1>0</formula1>
    </dataValidation>
    <dataValidation operator="greaterThanOrEqual" allowBlank="1" showDropDown="0" showInputMessage="1" showErrorMessage="1" sqref="I46 AJ40:AJ41 AL40 L42 L46 I42"/>
    <dataValidation type="list" allowBlank="1" showDropDown="0" showInputMessage="1" showErrorMessage="1" sqref="C12:C31">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usePrinterDefaults="1" r:id="rId1"/>
  <headerFooter alignWithMargins="0">
    <oddHeader>&amp;L&amp;"ＭＳ ゴシック,標準"&amp;10（参考様式）</oddHeader>
  </headerFooter>
  <rowBreaks count="1" manualBreakCount="1">
    <brk id="37"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dimension ref="A1:AQ82"/>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7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315</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40</v>
      </c>
      <c r="AI5" s="241"/>
      <c r="AJ5" s="241"/>
      <c r="AK5" s="183" t="s">
        <v>148</v>
      </c>
      <c r="AL5" s="247">
        <v>160</v>
      </c>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152</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152</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80" t="s">
        <v>155</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260">
        <v>4</v>
      </c>
      <c r="E37" s="260">
        <v>5</v>
      </c>
      <c r="F37" s="260">
        <v>6</v>
      </c>
      <c r="G37" s="260"/>
      <c r="H37" s="260"/>
      <c r="I37" s="260">
        <v>7</v>
      </c>
      <c r="J37" s="260"/>
      <c r="K37" s="260"/>
      <c r="L37" s="260">
        <v>8</v>
      </c>
      <c r="M37" s="260"/>
      <c r="N37" s="260"/>
      <c r="O37" s="260">
        <v>9</v>
      </c>
      <c r="P37" s="260"/>
      <c r="Q37" s="260"/>
      <c r="R37" s="260">
        <v>10</v>
      </c>
      <c r="S37" s="260"/>
      <c r="T37" s="260"/>
      <c r="U37" s="260">
        <v>11</v>
      </c>
      <c r="V37" s="260"/>
      <c r="W37" s="260"/>
      <c r="X37" s="260">
        <v>12</v>
      </c>
      <c r="Y37" s="260"/>
      <c r="Z37" s="260"/>
      <c r="AA37" s="260">
        <v>1</v>
      </c>
      <c r="AB37" s="260"/>
      <c r="AC37" s="260"/>
      <c r="AD37" s="260">
        <v>2</v>
      </c>
      <c r="AE37" s="260"/>
      <c r="AF37" s="260"/>
      <c r="AG37" s="260">
        <v>3</v>
      </c>
      <c r="AH37" s="260"/>
      <c r="AI37" s="260"/>
      <c r="AJ37" s="157" t="s">
        <v>265</v>
      </c>
      <c r="AK37" s="157"/>
      <c r="AL37" s="195" t="s">
        <v>266</v>
      </c>
      <c r="AM37" s="211"/>
      <c r="AN37" s="211"/>
      <c r="AO37" s="211"/>
      <c r="AP37" s="211"/>
      <c r="AQ37" s="211"/>
    </row>
    <row r="38" spans="1:43" ht="18" customHeight="1">
      <c r="A38" s="259" t="s">
        <v>267</v>
      </c>
      <c r="B38" s="259"/>
      <c r="C38" s="259"/>
      <c r="D38" s="175">
        <v>1400</v>
      </c>
      <c r="E38" s="175">
        <v>1310</v>
      </c>
      <c r="F38" s="175">
        <v>1400</v>
      </c>
      <c r="G38" s="175"/>
      <c r="H38" s="175"/>
      <c r="I38" s="175">
        <v>1470</v>
      </c>
      <c r="J38" s="175"/>
      <c r="K38" s="175"/>
      <c r="L38" s="175">
        <v>1470</v>
      </c>
      <c r="M38" s="175"/>
      <c r="N38" s="175"/>
      <c r="O38" s="175">
        <v>1330</v>
      </c>
      <c r="P38" s="175"/>
      <c r="Q38" s="175"/>
      <c r="R38" s="175">
        <v>1400</v>
      </c>
      <c r="S38" s="175"/>
      <c r="T38" s="175"/>
      <c r="U38" s="175">
        <v>1400</v>
      </c>
      <c r="V38" s="175"/>
      <c r="W38" s="175"/>
      <c r="X38" s="175">
        <v>1330</v>
      </c>
      <c r="Y38" s="175"/>
      <c r="Z38" s="175"/>
      <c r="AA38" s="175">
        <v>1330</v>
      </c>
      <c r="AB38" s="175"/>
      <c r="AC38" s="175"/>
      <c r="AD38" s="175">
        <v>1330</v>
      </c>
      <c r="AE38" s="175"/>
      <c r="AF38" s="175"/>
      <c r="AG38" s="175">
        <v>1400</v>
      </c>
      <c r="AH38" s="175"/>
      <c r="AI38" s="175"/>
      <c r="AJ38" s="168">
        <f>SUM(D38:AI38)</f>
        <v>16570</v>
      </c>
      <c r="AK38" s="168"/>
      <c r="AL38" s="264">
        <f>ROUNDUP(AJ38/AJ39,1)</f>
        <v>70</v>
      </c>
      <c r="AM38" s="211"/>
      <c r="AN38" s="211"/>
      <c r="AO38" s="211"/>
      <c r="AP38" s="211"/>
      <c r="AQ38" s="211"/>
    </row>
    <row r="39" spans="1:43" ht="18" customHeight="1">
      <c r="A39" s="259" t="s">
        <v>268</v>
      </c>
      <c r="B39" s="259"/>
      <c r="C39" s="259"/>
      <c r="D39" s="175">
        <v>20</v>
      </c>
      <c r="E39" s="175">
        <v>19</v>
      </c>
      <c r="F39" s="175">
        <v>20</v>
      </c>
      <c r="G39" s="175"/>
      <c r="H39" s="175"/>
      <c r="I39" s="175">
        <v>21</v>
      </c>
      <c r="J39" s="175"/>
      <c r="K39" s="175"/>
      <c r="L39" s="175">
        <v>21</v>
      </c>
      <c r="M39" s="175"/>
      <c r="N39" s="175"/>
      <c r="O39" s="175">
        <v>19</v>
      </c>
      <c r="P39" s="175"/>
      <c r="Q39" s="175"/>
      <c r="R39" s="175">
        <v>20</v>
      </c>
      <c r="S39" s="175"/>
      <c r="T39" s="175"/>
      <c r="U39" s="175">
        <v>20</v>
      </c>
      <c r="V39" s="175"/>
      <c r="W39" s="175"/>
      <c r="X39" s="175">
        <v>19</v>
      </c>
      <c r="Y39" s="175"/>
      <c r="Z39" s="175"/>
      <c r="AA39" s="175">
        <v>19</v>
      </c>
      <c r="AB39" s="175"/>
      <c r="AC39" s="175"/>
      <c r="AD39" s="175">
        <v>19</v>
      </c>
      <c r="AE39" s="175"/>
      <c r="AF39" s="175"/>
      <c r="AG39" s="175">
        <v>20</v>
      </c>
      <c r="AH39" s="175"/>
      <c r="AI39" s="175"/>
      <c r="AJ39" s="168">
        <f>+SUM(D39:AI39)</f>
        <v>237</v>
      </c>
      <c r="AK39" s="168"/>
      <c r="AL39" s="265"/>
      <c r="AM39" s="211"/>
      <c r="AN39" s="211"/>
      <c r="AO39" s="211"/>
      <c r="AP39" s="211"/>
      <c r="AQ39" s="211"/>
    </row>
    <row r="40" spans="1:43" ht="5.0999999999999996" customHeight="1">
      <c r="A40" s="160"/>
      <c r="B40" s="160"/>
      <c r="C40" s="160"/>
      <c r="D40" s="211"/>
      <c r="E40" s="211"/>
      <c r="F40" s="211"/>
      <c r="G40" s="211"/>
      <c r="H40" s="211"/>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222"/>
      <c r="AK40" s="147"/>
      <c r="AL40" s="155"/>
      <c r="AM40" s="155"/>
      <c r="AN40" s="149"/>
    </row>
    <row r="41" spans="1:43" ht="18" customHeight="1">
      <c r="A41" s="180" t="s">
        <v>221</v>
      </c>
      <c r="B41" s="147"/>
      <c r="D41" s="147"/>
      <c r="E41" s="147"/>
      <c r="F41" s="147"/>
      <c r="G41" s="147"/>
      <c r="H41" s="147"/>
      <c r="I41" s="211"/>
      <c r="J41" s="211"/>
      <c r="K41" s="211"/>
      <c r="L41" s="211"/>
      <c r="M41" s="211"/>
      <c r="N41" s="211"/>
      <c r="O41" s="147"/>
      <c r="P41" s="147"/>
      <c r="Q41" s="147"/>
      <c r="R41" s="147"/>
      <c r="S41" s="147"/>
      <c r="T41" s="147"/>
      <c r="U41" s="147"/>
      <c r="V41" s="147"/>
      <c r="W41" s="155"/>
      <c r="X41" s="147"/>
      <c r="Y41" s="147"/>
      <c r="Z41" s="147"/>
      <c r="AA41" s="147"/>
      <c r="AB41" s="147"/>
      <c r="AC41" s="147"/>
      <c r="AD41" s="147"/>
      <c r="AE41" s="147"/>
      <c r="AF41" s="147"/>
      <c r="AG41" s="147"/>
      <c r="AH41" s="147"/>
      <c r="AI41" s="147"/>
      <c r="AJ41" s="222"/>
      <c r="AK41" s="147"/>
      <c r="AL41" s="155"/>
      <c r="AM41" s="155"/>
      <c r="AN41" s="149"/>
    </row>
    <row r="42" spans="1:43" ht="24.95" customHeight="1">
      <c r="A42" s="157" t="s">
        <v>83</v>
      </c>
      <c r="B42" s="157"/>
      <c r="C42" s="157" t="s">
        <v>260</v>
      </c>
      <c r="D42" s="157"/>
      <c r="E42" s="195" t="s">
        <v>316</v>
      </c>
      <c r="F42" s="195"/>
      <c r="G42" s="195"/>
      <c r="H42" s="195"/>
      <c r="I42" s="211"/>
      <c r="J42" s="211"/>
      <c r="K42" s="211"/>
      <c r="L42" s="211"/>
      <c r="M42" s="211"/>
      <c r="N42" s="211"/>
      <c r="O42" s="211"/>
      <c r="P42" s="211"/>
      <c r="Q42" s="211"/>
      <c r="R42" s="211"/>
      <c r="S42" s="211"/>
      <c r="T42" s="211"/>
      <c r="U42" s="211"/>
      <c r="W42" s="155"/>
      <c r="X42" s="147"/>
      <c r="Y42" s="147"/>
      <c r="Z42" s="147"/>
      <c r="AA42" s="147"/>
      <c r="AB42" s="147"/>
      <c r="AC42" s="147"/>
      <c r="AD42" s="147"/>
      <c r="AE42" s="147"/>
      <c r="AF42" s="147"/>
      <c r="AG42" s="147"/>
      <c r="AH42" s="147"/>
      <c r="AI42" s="147"/>
      <c r="AJ42" s="222"/>
      <c r="AK42" s="147"/>
      <c r="AL42" s="155"/>
      <c r="AM42" s="155"/>
      <c r="AN42" s="149"/>
    </row>
    <row r="43" spans="1:43" ht="18" customHeight="1">
      <c r="A43" s="195" t="s">
        <v>57</v>
      </c>
      <c r="B43" s="195"/>
      <c r="C43" s="176">
        <f>ROUNDDOWN(IF(AL38&lt;=60,1,1+ROUNDUP((AL38-60)/40,0)),1)</f>
        <v>2</v>
      </c>
      <c r="D43" s="176"/>
      <c r="E43" s="176">
        <f>ROUNDDOWN(AL38/40,1)</f>
        <v>1.7</v>
      </c>
      <c r="F43" s="176"/>
      <c r="G43" s="176"/>
      <c r="H43" s="176"/>
      <c r="I43" s="211"/>
      <c r="J43" s="211"/>
      <c r="K43" s="211"/>
      <c r="L43" s="211"/>
      <c r="M43" s="211"/>
      <c r="N43" s="211"/>
      <c r="O43" s="211"/>
      <c r="P43" s="211"/>
      <c r="Q43" s="211"/>
      <c r="R43" s="211"/>
      <c r="S43" s="211"/>
      <c r="T43" s="211"/>
      <c r="U43" s="211"/>
      <c r="W43" s="155"/>
      <c r="X43" s="147"/>
      <c r="Y43" s="147"/>
      <c r="Z43" s="147"/>
      <c r="AA43" s="147"/>
      <c r="AB43" s="147"/>
      <c r="AC43" s="147"/>
      <c r="AD43" s="147"/>
      <c r="AE43" s="147"/>
      <c r="AF43" s="147"/>
      <c r="AG43" s="147"/>
      <c r="AH43" s="147"/>
      <c r="AI43" s="147"/>
      <c r="AJ43" s="222"/>
      <c r="AK43" s="147"/>
      <c r="AL43" s="155"/>
      <c r="AM43" s="155"/>
      <c r="AN43" s="149"/>
    </row>
    <row r="44" spans="1:43" ht="5.0999999999999996" customHeight="1">
      <c r="A44" s="160"/>
      <c r="B44" s="160"/>
      <c r="C44" s="160"/>
      <c r="D44" s="160"/>
      <c r="E44" s="160"/>
      <c r="F44" s="160"/>
      <c r="G44" s="160"/>
      <c r="H44" s="160"/>
      <c r="I44" s="160"/>
      <c r="J44" s="147"/>
      <c r="K44" s="147"/>
      <c r="L44" s="147"/>
      <c r="M44" s="222"/>
      <c r="N44" s="147"/>
      <c r="O44" s="147"/>
      <c r="P44" s="147"/>
      <c r="Q44" s="211"/>
      <c r="W44" s="155"/>
      <c r="X44" s="147"/>
      <c r="Y44" s="147"/>
      <c r="Z44" s="147"/>
      <c r="AA44" s="147"/>
      <c r="AB44" s="147"/>
      <c r="AC44" s="147"/>
      <c r="AD44" s="147"/>
      <c r="AE44" s="147"/>
      <c r="AF44" s="147"/>
      <c r="AG44" s="147"/>
      <c r="AH44" s="147"/>
      <c r="AI44" s="147"/>
      <c r="AJ44" s="222"/>
      <c r="AK44" s="147"/>
      <c r="AL44" s="155"/>
      <c r="AM44" s="155"/>
      <c r="AN44" s="149"/>
    </row>
    <row r="45" spans="1:43" ht="21" customHeight="1">
      <c r="A45" s="180" t="s">
        <v>245</v>
      </c>
      <c r="B45" s="145"/>
      <c r="C45" s="156"/>
      <c r="D45" s="156"/>
      <c r="E45" s="156"/>
      <c r="F45" s="156"/>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56"/>
      <c r="AM45" s="156"/>
      <c r="AN45" s="149"/>
    </row>
    <row r="46" spans="1:43" ht="24.95" customHeight="1">
      <c r="A46" s="149"/>
      <c r="B46" s="155"/>
      <c r="C46" s="207" t="str">
        <f>IF(VLOOKUP($AK$1,[2]選択肢!$A$1:$J$32,C51,FALSE)=0,"-",VLOOKUP($AK$1,[2]選択肢!$A$1:$J$32,C51,FALSE))</f>
        <v>管理者</v>
      </c>
      <c r="D46" s="214"/>
      <c r="E46" s="195" t="str">
        <f>IF(VLOOKUP($AK$1,[2]選択肢!$A$1:$J$32,E51,FALSE)=0,"-",VLOOKUP($AK$1,[2]選択肢!$A$1:$J$32,E51,FALSE))</f>
        <v>サービス管理責任者</v>
      </c>
      <c r="F46" s="195"/>
      <c r="G46" s="195"/>
      <c r="H46" s="195"/>
      <c r="I46" s="207" t="str">
        <f>IF(VLOOKUP($AK$1,[2]選択肢!$A$1:$J$32,I51,FALSE)=0,"-",VLOOKUP($AK$1,[2]選択肢!$A$1:$J$32,I51,FALSE))</f>
        <v>就労定着支援員</v>
      </c>
      <c r="J46" s="214"/>
      <c r="K46" s="214"/>
      <c r="L46" s="214"/>
      <c r="M46" s="214"/>
      <c r="N46" s="192"/>
      <c r="O46" s="207" t="str">
        <f>IF(VLOOKUP($AK$1,[2]選択肢!$A$1:$J$32,O51,FALSE)=0,"-",VLOOKUP($AK$1,[2]選択肢!$A$1:$J$32,O51,FALSE))</f>
        <v>-</v>
      </c>
      <c r="P46" s="214"/>
      <c r="Q46" s="214"/>
      <c r="R46" s="214"/>
      <c r="S46" s="214"/>
      <c r="T46" s="192"/>
      <c r="U46" s="207" t="str">
        <f>IF(VLOOKUP($AK$1,[2]選択肢!$A$1:$J$32,U51,FALSE)=0,"-",VLOOKUP($AK$1,[2]選択肢!$A$1:$J$32,U51,FALSE))</f>
        <v>-</v>
      </c>
      <c r="V46" s="214"/>
      <c r="W46" s="214"/>
      <c r="X46" s="214"/>
      <c r="Y46" s="214"/>
      <c r="Z46" s="192"/>
      <c r="AA46" s="207" t="str">
        <f>IF(VLOOKUP($AK$1,[2]選択肢!$A$1:$J$32,AA51,FALSE)=0,"-",VLOOKUP($AK$1,[2]選択肢!$A$1:$J$32,AA51,FALSE))</f>
        <v>-</v>
      </c>
      <c r="AB46" s="214"/>
      <c r="AC46" s="214"/>
      <c r="AD46" s="214"/>
      <c r="AE46" s="214"/>
      <c r="AF46" s="192"/>
      <c r="AG46" s="195" t="str">
        <f>IF(VLOOKUP($AK$1,[2]選択肢!$A$1:$J$32,AG51,FALSE)=0,"-",VLOOKUP($AK$1,[2]選択肢!$A$1:$J$32,AG51,FALSE))</f>
        <v>-</v>
      </c>
      <c r="AH46" s="195"/>
      <c r="AI46" s="195"/>
      <c r="AJ46" s="195"/>
      <c r="AK46" s="195"/>
      <c r="AL46" s="195" t="str">
        <f>IF(VLOOKUP($AK$1,[2]選択肢!$A$1:$J$32,AL51,FALSE)=0,"-",VLOOKUP($AK$1,[2]選択肢!$A$1:$J$32,AL51,FALSE))</f>
        <v>-</v>
      </c>
      <c r="AM46" s="195"/>
      <c r="AN46" s="149"/>
    </row>
    <row r="47" spans="1:43" ht="18" customHeight="1">
      <c r="A47" s="149"/>
      <c r="B47" s="155"/>
      <c r="C47" s="153" t="s">
        <v>246</v>
      </c>
      <c r="D47" s="153" t="s">
        <v>247</v>
      </c>
      <c r="E47" s="157" t="s">
        <v>246</v>
      </c>
      <c r="F47" s="157" t="s">
        <v>247</v>
      </c>
      <c r="G47" s="157"/>
      <c r="H47" s="157"/>
      <c r="I47" s="153" t="s">
        <v>246</v>
      </c>
      <c r="J47" s="154"/>
      <c r="K47" s="171"/>
      <c r="L47" s="153" t="s">
        <v>247</v>
      </c>
      <c r="M47" s="154"/>
      <c r="N47" s="171"/>
      <c r="O47" s="153" t="s">
        <v>246</v>
      </c>
      <c r="P47" s="154"/>
      <c r="Q47" s="171"/>
      <c r="R47" s="153" t="s">
        <v>247</v>
      </c>
      <c r="S47" s="154"/>
      <c r="T47" s="171"/>
      <c r="U47" s="153" t="s">
        <v>246</v>
      </c>
      <c r="V47" s="154"/>
      <c r="W47" s="171"/>
      <c r="X47" s="153" t="s">
        <v>247</v>
      </c>
      <c r="Y47" s="154"/>
      <c r="Z47" s="171"/>
      <c r="AA47" s="153" t="s">
        <v>246</v>
      </c>
      <c r="AB47" s="154"/>
      <c r="AC47" s="171"/>
      <c r="AD47" s="153" t="s">
        <v>247</v>
      </c>
      <c r="AE47" s="154"/>
      <c r="AF47" s="171"/>
      <c r="AG47" s="153" t="s">
        <v>246</v>
      </c>
      <c r="AH47" s="154"/>
      <c r="AI47" s="171"/>
      <c r="AJ47" s="153" t="s">
        <v>247</v>
      </c>
      <c r="AK47" s="171"/>
      <c r="AL47" s="157" t="s">
        <v>55</v>
      </c>
      <c r="AM47" s="157" t="s">
        <v>269</v>
      </c>
      <c r="AN47" s="149"/>
    </row>
    <row r="48" spans="1:43" ht="18" customHeight="1">
      <c r="A48" s="149"/>
      <c r="B48" s="157" t="s">
        <v>249</v>
      </c>
      <c r="C48" s="157">
        <f>COUNTIFS($B$11:$B$30,C$46,$C$11:$C$30,"A",$E$11:$E$30,"*")</f>
        <v>1</v>
      </c>
      <c r="D48" s="157">
        <f>COUNTIFS($B$11:$B$30,C$46,$C$11:$C$30,"B",$E$11:$E$30,"*")</f>
        <v>0</v>
      </c>
      <c r="E48" s="157">
        <f>COUNTIFS($B$11:$B$30,E$46,$C$11:$C$30,"A",$E$11:$E$30,"*")</f>
        <v>0</v>
      </c>
      <c r="F48" s="153">
        <f>COUNTIFS($B$11:$B$30,E$46,$C$11:$C$30,"B",$E$11:$E$30,"*")</f>
        <v>1</v>
      </c>
      <c r="G48" s="154"/>
      <c r="H48" s="171"/>
      <c r="I48" s="153">
        <f>COUNTIFS($B$11:$B$30,I$46,$C$11:$C$30,"A",$E$11:$E$30,"*")</f>
        <v>0</v>
      </c>
      <c r="J48" s="154"/>
      <c r="K48" s="171"/>
      <c r="L48" s="153">
        <f>COUNTIFS($B$11:$B$30,I$46,$C$11:$C$30,"B",$E$11:$E$30,"*")</f>
        <v>0</v>
      </c>
      <c r="M48" s="154"/>
      <c r="N48" s="171"/>
      <c r="O48" s="153">
        <f>COUNTIFS($B$11:$B$30,O$46,$C$11:$C$30,"A",$E$11:$E$30,"*")</f>
        <v>0</v>
      </c>
      <c r="P48" s="154"/>
      <c r="Q48" s="171"/>
      <c r="R48" s="153">
        <f>COUNTIFS($B$11:$B$30,O$46,$C$11:$C$30,"B",$E$11:$E$30,"*")</f>
        <v>0</v>
      </c>
      <c r="S48" s="154"/>
      <c r="T48" s="171"/>
      <c r="U48" s="153">
        <f>COUNTIFS($B$11:$B$30,U$46,$C$11:$C$30,"A",$E$11:$E$30,"*")</f>
        <v>0</v>
      </c>
      <c r="V48" s="154"/>
      <c r="W48" s="171"/>
      <c r="X48" s="153">
        <f>COUNTIFS($B$11:$B$30,U$46,$C$11:$C$30,"B",$E$11:$E$30,"*")</f>
        <v>0</v>
      </c>
      <c r="Y48" s="154"/>
      <c r="Z48" s="171"/>
      <c r="AA48" s="153">
        <f>COUNTIFS($B$11:$B$30,AA$46,$C$11:$C$30,"A",$E$11:$E$30,"*")</f>
        <v>0</v>
      </c>
      <c r="AB48" s="154"/>
      <c r="AC48" s="171"/>
      <c r="AD48" s="153">
        <f>COUNTIFS($B$11:$B$30,AA$46,$C$11:$C$30,"B",$E$11:$E$30,"*")</f>
        <v>0</v>
      </c>
      <c r="AE48" s="154"/>
      <c r="AF48" s="171"/>
      <c r="AG48" s="153">
        <f>COUNTIFS($B$11:$B$30,AG$46,$C$11:$C$30,"A",$E$11:$E$30,"*")</f>
        <v>0</v>
      </c>
      <c r="AH48" s="154"/>
      <c r="AI48" s="171"/>
      <c r="AJ48" s="153">
        <f>COUNTIFS($B$11:$B$30,AG$46,$C$11:$C$30,"B",$E$11:$E$30,"*")</f>
        <v>0</v>
      </c>
      <c r="AK48" s="171"/>
      <c r="AL48" s="157">
        <f>COUNTIFS($B$11:$B$30,AL$46,$C$11:$C$30,"A",$E$11:$E$30,"*")</f>
        <v>0</v>
      </c>
      <c r="AM48" s="157">
        <f>COUNTIFS($B$11:$B$30,AL$46,$C$11:$C$30,"B",$E$11:$E$30,"*")</f>
        <v>0</v>
      </c>
      <c r="AN48" s="149"/>
    </row>
    <row r="49" spans="1:40" ht="18" customHeight="1">
      <c r="A49" s="149"/>
      <c r="B49" s="195" t="s">
        <v>251</v>
      </c>
      <c r="C49" s="157">
        <f>COUNTIFS($B$11:$B$30,C$46,$C$11:$C$30,"C",$E$11:$E$30,"*")</f>
        <v>0</v>
      </c>
      <c r="D49" s="157">
        <f>COUNTIFS($B$11:$B$30,C$46,$C$11:$C$30,"D",$E$11:$E$30,"*")</f>
        <v>0</v>
      </c>
      <c r="E49" s="157">
        <f>COUNTIFS($B$11:$B$30,E$46,$C$11:$C$30,"C",$E$11:$E$30,"*")</f>
        <v>0</v>
      </c>
      <c r="F49" s="153">
        <f>COUNTIFS($B$11:$B$30,E$46,$C$11:$C$30,"D",$E$11:$E$30,"*")</f>
        <v>0</v>
      </c>
      <c r="G49" s="154"/>
      <c r="H49" s="171"/>
      <c r="I49" s="153">
        <f>COUNTIFS($B$11:$B$30,I$46,$C$11:$C$30,"C",$E$11:$E$30,"*")</f>
        <v>1</v>
      </c>
      <c r="J49" s="154"/>
      <c r="K49" s="171"/>
      <c r="L49" s="153">
        <f>COUNTIFS($B$11:$B$30,I$46,$C$11:$C$30,"D",$E$11:$E$30,"*")</f>
        <v>1</v>
      </c>
      <c r="M49" s="154"/>
      <c r="N49" s="171"/>
      <c r="O49" s="153">
        <f>COUNTIFS($B$11:$B$30,O$46,$C$11:$C$30,"C",$E$11:$E$30,"*")</f>
        <v>0</v>
      </c>
      <c r="P49" s="154"/>
      <c r="Q49" s="171"/>
      <c r="R49" s="153">
        <f>COUNTIFS($B$11:$B$30,O$46,$C$11:$C$30,"D",$E$11:$E$30,"*")</f>
        <v>0</v>
      </c>
      <c r="S49" s="154"/>
      <c r="T49" s="171"/>
      <c r="U49" s="153">
        <f>COUNTIFS($B$11:$B$30,U$46,$C$11:$C$30,"C",$E$11:$E$30,"*")</f>
        <v>0</v>
      </c>
      <c r="V49" s="154"/>
      <c r="W49" s="171"/>
      <c r="X49" s="153">
        <f>COUNTIFS($B$11:$B$30,U$46,$C$11:$C$30,"D",$E$11:$E$30,"*")</f>
        <v>0</v>
      </c>
      <c r="Y49" s="154"/>
      <c r="Z49" s="171"/>
      <c r="AA49" s="153">
        <f>COUNTIFS($B$11:$B$30,AA$46,$C$11:$C$30,"C",$E$11:$E$30,"*")</f>
        <v>0</v>
      </c>
      <c r="AB49" s="154"/>
      <c r="AC49" s="171"/>
      <c r="AD49" s="153">
        <f>COUNTIFS($B$11:$B$30,AA$46,$C$11:$C$30,"D",$E$11:$E$30,"*")</f>
        <v>0</v>
      </c>
      <c r="AE49" s="154"/>
      <c r="AF49" s="171"/>
      <c r="AG49" s="153">
        <f>COUNTIFS($B$11:$B$30,AG$46,$C$11:$C$30,"C",$E$11:$E$30,"*")</f>
        <v>0</v>
      </c>
      <c r="AH49" s="154"/>
      <c r="AI49" s="171"/>
      <c r="AJ49" s="153">
        <f>COUNTIFS($B$11:$B$30,AG$46,$C$11:$C$30,"D",$E$11:$E$30,"*")</f>
        <v>0</v>
      </c>
      <c r="AK49" s="171"/>
      <c r="AL49" s="157">
        <f>COUNTIFS($B$11:$B$30,AL$46,$C$11:$C$30,"C",$E$11:$E$30,"*")</f>
        <v>0</v>
      </c>
      <c r="AM49" s="157">
        <f>COUNTIFS($B$11:$B$30,AL$46,$C$11:$C$30,"D",$E$11:$E$30,"*")</f>
        <v>0</v>
      </c>
      <c r="AN49" s="149"/>
    </row>
    <row r="50" spans="1:40" ht="24.95" customHeight="1">
      <c r="A50" s="149"/>
      <c r="B50" s="195" t="s">
        <v>252</v>
      </c>
      <c r="C50" s="207">
        <f>IF($AK$3="４週",SUMIFS($AK$11:$AK$30,$B$11:$B$30,C46)/4/$AH$5,IF($AK$3="歴月",SUMIFS($AK$11:$AK$30,$B$11:$B$30,C46)/$AL$5,"記載する期間を選択してください"))</f>
        <v>0</v>
      </c>
      <c r="D50" s="192"/>
      <c r="E50" s="207">
        <f>IF($AK$3="４週",SUMIFS($AK$11:$AK$30,$B$11:$B$30,E46)/4/$AH$5,IF($AK$3="歴月",SUMIFS($AK$11:$AK$30,$B$11:$B$30,E46)/$AL$5,"記載する期間を選択してください"))</f>
        <v>0</v>
      </c>
      <c r="F50" s="214"/>
      <c r="G50" s="214"/>
      <c r="H50" s="192"/>
      <c r="I50" s="207">
        <f>IF($AK$3="４週",SUMIFS($AK$11:$AK$30,$B$11:$B$30,I46)/4/$AH$5,IF($AK$3="歴月",SUMIFS($AK$11:$AK$30,$B$11:$B$30,I46)/$AL$5,"記載する期間を選択してください"))</f>
        <v>0</v>
      </c>
      <c r="J50" s="214"/>
      <c r="K50" s="214"/>
      <c r="L50" s="214"/>
      <c r="M50" s="214"/>
      <c r="N50" s="192"/>
      <c r="O50" s="207">
        <f>IF($AK$3="４週",SUMIFS($AK$11:$AK$30,$B$11:$B$30,O46)/4/$AH$5,IF($AK$3="歴月",SUMIFS($AK$11:$AK$30,$B$11:$B$30,O46)/$AL$5,"記載する期間を選択してください"))</f>
        <v>0</v>
      </c>
      <c r="P50" s="214"/>
      <c r="Q50" s="214"/>
      <c r="R50" s="214"/>
      <c r="S50" s="214"/>
      <c r="T50" s="192"/>
      <c r="U50" s="207">
        <f>IF($AK$3="４週",SUMIFS($AK$11:$AK$30,$B$11:$B$30,U46)/4/$AH$5,IF($AK$3="歴月",SUMIFS($AK$11:$AK$30,$B$11:$B$30,U46)/$AL$5,"記載する期間を選択してください"))</f>
        <v>0</v>
      </c>
      <c r="V50" s="214"/>
      <c r="W50" s="214"/>
      <c r="X50" s="214"/>
      <c r="Y50" s="214"/>
      <c r="Z50" s="192"/>
      <c r="AA50" s="207">
        <f>IF($AK$3="４週",SUMIFS($AK$11:$AK$30,$B$11:$B$30,AA46)/4/$AH$5,IF($AK$3="歴月",SUMIFS($AK$11:$AK$30,$B$11:$B$30,AA46)/$AL$5,"記載する期間を選択してください"))</f>
        <v>0</v>
      </c>
      <c r="AB50" s="214"/>
      <c r="AC50" s="214"/>
      <c r="AD50" s="214"/>
      <c r="AE50" s="214"/>
      <c r="AF50" s="192"/>
      <c r="AG50" s="207">
        <f>IF($AK$3="４週",SUMIFS($AK$11:$AK$30,$B$11:$B$30,AG46)/4/$AH$5,IF($AK$3="歴月",SUMIFS($AK$11:$AK$30,$B$11:$B$30,AG46)/$AL$5,"記載する期間を選択してください"))</f>
        <v>0</v>
      </c>
      <c r="AH50" s="214"/>
      <c r="AI50" s="214"/>
      <c r="AJ50" s="214"/>
      <c r="AK50" s="192"/>
      <c r="AL50" s="207">
        <f>IF($AK$3="４週",SUMIFS($AK$11:$AK$30,$B$11:$B$30,AL46)/4/$AH$5,IF($AK$3="歴月",SUMIFS($AK$11:$AK$30,$B$11:$B$30,AL46)/$AL$5,"記載する期間を選択してください"))</f>
        <v>0</v>
      </c>
      <c r="AM50" s="192"/>
      <c r="AN50" s="149"/>
    </row>
    <row r="51" spans="1:40" ht="6" customHeight="1">
      <c r="A51" s="149"/>
      <c r="B51" s="145"/>
      <c r="C51" s="179">
        <v>2</v>
      </c>
      <c r="D51" s="179"/>
      <c r="E51" s="179">
        <v>3</v>
      </c>
      <c r="F51" s="179"/>
      <c r="G51" s="179"/>
      <c r="H51" s="179"/>
      <c r="I51" s="179">
        <v>4</v>
      </c>
      <c r="J51" s="179"/>
      <c r="K51" s="179"/>
      <c r="L51" s="179"/>
      <c r="M51" s="179"/>
      <c r="N51" s="179"/>
      <c r="O51" s="179">
        <v>5</v>
      </c>
      <c r="P51" s="179"/>
      <c r="Q51" s="179"/>
      <c r="R51" s="179"/>
      <c r="S51" s="179"/>
      <c r="T51" s="179"/>
      <c r="U51" s="179">
        <v>6</v>
      </c>
      <c r="V51" s="179"/>
      <c r="W51" s="179"/>
      <c r="X51" s="179"/>
      <c r="Y51" s="179"/>
      <c r="Z51" s="179"/>
      <c r="AA51" s="179">
        <v>7</v>
      </c>
      <c r="AB51" s="179"/>
      <c r="AC51" s="179"/>
      <c r="AD51" s="179"/>
      <c r="AE51" s="179"/>
      <c r="AF51" s="179"/>
      <c r="AG51" s="179">
        <v>8</v>
      </c>
      <c r="AH51" s="179"/>
      <c r="AI51" s="179"/>
      <c r="AJ51" s="179"/>
      <c r="AK51" s="179"/>
      <c r="AL51" s="179">
        <v>9</v>
      </c>
      <c r="AM51" s="156"/>
      <c r="AN51" s="149"/>
    </row>
    <row r="52" spans="1:40" ht="15" customHeight="1">
      <c r="A52" s="147" t="s">
        <v>170</v>
      </c>
      <c r="B52" s="159"/>
      <c r="C52" s="159"/>
      <c r="D52" s="159"/>
      <c r="E52" s="159"/>
      <c r="F52" s="178"/>
      <c r="G52" s="159"/>
      <c r="H52" s="179"/>
      <c r="I52" s="179"/>
      <c r="J52" s="179"/>
      <c r="K52" s="179"/>
      <c r="L52" s="179"/>
      <c r="M52" s="179"/>
      <c r="N52" s="179"/>
      <c r="O52" s="179"/>
      <c r="P52" s="179"/>
      <c r="Q52" s="179"/>
      <c r="R52" s="179">
        <v>6</v>
      </c>
      <c r="S52" s="179"/>
      <c r="T52" s="179"/>
      <c r="U52" s="179"/>
      <c r="V52" s="179"/>
      <c r="W52" s="179"/>
      <c r="X52" s="179">
        <v>7</v>
      </c>
      <c r="Y52" s="179"/>
      <c r="Z52" s="179"/>
      <c r="AA52" s="179"/>
      <c r="AB52" s="179"/>
      <c r="AC52" s="179"/>
      <c r="AD52" s="179">
        <v>8</v>
      </c>
      <c r="AE52" s="179"/>
      <c r="AF52" s="179"/>
      <c r="AG52" s="187"/>
      <c r="AH52" s="187"/>
      <c r="AI52" s="187"/>
      <c r="AJ52" s="187">
        <v>9</v>
      </c>
      <c r="AK52" s="179"/>
      <c r="AL52" s="179"/>
      <c r="AM52" s="149"/>
    </row>
    <row r="53" spans="1:40" s="147" customFormat="1" ht="15" customHeight="1">
      <c r="A53" s="147" t="s">
        <v>53</v>
      </c>
      <c r="B53" s="160"/>
      <c r="C53" s="160"/>
      <c r="D53" s="160"/>
      <c r="E53" s="160"/>
      <c r="F53" s="160"/>
      <c r="G53" s="16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row>
    <row r="54" spans="1:40" s="147" customFormat="1" ht="15" customHeight="1">
      <c r="A54" s="147" t="s">
        <v>171</v>
      </c>
      <c r="B54" s="160"/>
      <c r="C54" s="160"/>
      <c r="D54" s="160"/>
      <c r="E54" s="160"/>
      <c r="F54" s="160"/>
      <c r="G54" s="16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row>
    <row r="55" spans="1:40" s="147" customFormat="1" ht="15" customHeight="1">
      <c r="A55" s="147" t="s">
        <v>42</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row>
    <row r="56" spans="1:40" s="147" customFormat="1" ht="15" customHeight="1">
      <c r="A56" s="147" t="s">
        <v>172</v>
      </c>
      <c r="B56" s="160"/>
      <c r="C56" s="160"/>
      <c r="D56" s="160"/>
      <c r="E56" s="160"/>
      <c r="F56" s="160"/>
      <c r="G56" s="16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row>
    <row r="57" spans="1:40" ht="15" customHeight="1">
      <c r="A57" s="147" t="s">
        <v>173</v>
      </c>
      <c r="B57" s="161"/>
      <c r="C57" s="147"/>
      <c r="D57" s="147"/>
      <c r="E57" s="147"/>
      <c r="F57" s="147"/>
      <c r="G57" s="147"/>
    </row>
    <row r="58" spans="1:40" ht="15" customHeight="1">
      <c r="A58" s="147" t="s">
        <v>174</v>
      </c>
      <c r="B58" s="161"/>
      <c r="C58" s="147"/>
      <c r="D58" s="147"/>
      <c r="E58" s="147"/>
      <c r="F58" s="147"/>
      <c r="G58" s="147"/>
    </row>
    <row r="59" spans="1:40" ht="15" customHeight="1">
      <c r="A59" s="147"/>
      <c r="B59" s="157" t="s">
        <v>175</v>
      </c>
      <c r="C59" s="157" t="s">
        <v>176</v>
      </c>
      <c r="D59" s="157"/>
      <c r="E59" s="157"/>
      <c r="F59" s="147"/>
      <c r="G59" s="147"/>
    </row>
    <row r="60" spans="1:40" ht="15" customHeight="1">
      <c r="A60" s="147"/>
      <c r="B60" s="162" t="s">
        <v>180</v>
      </c>
      <c r="C60" s="168" t="s">
        <v>181</v>
      </c>
      <c r="D60" s="168"/>
      <c r="E60" s="168"/>
      <c r="F60" s="147"/>
      <c r="G60" s="147"/>
    </row>
    <row r="61" spans="1:40" ht="15" customHeight="1">
      <c r="A61" s="147"/>
      <c r="B61" s="162" t="s">
        <v>182</v>
      </c>
      <c r="C61" s="168" t="s">
        <v>183</v>
      </c>
      <c r="D61" s="168"/>
      <c r="E61" s="168"/>
      <c r="F61" s="147"/>
      <c r="G61" s="147"/>
    </row>
    <row r="62" spans="1:40" ht="15" customHeight="1">
      <c r="A62" s="147"/>
      <c r="B62" s="162" t="s">
        <v>184</v>
      </c>
      <c r="C62" s="168" t="s">
        <v>185</v>
      </c>
      <c r="D62" s="168"/>
      <c r="E62" s="168"/>
      <c r="F62" s="147"/>
      <c r="G62" s="147"/>
    </row>
    <row r="63" spans="1:40" ht="15" customHeight="1">
      <c r="A63" s="147"/>
      <c r="B63" s="162" t="s">
        <v>187</v>
      </c>
      <c r="C63" s="168" t="s">
        <v>188</v>
      </c>
      <c r="D63" s="168"/>
      <c r="E63" s="168"/>
      <c r="F63" s="147"/>
      <c r="G63" s="147"/>
    </row>
    <row r="64" spans="1:40" ht="15" customHeight="1">
      <c r="A64" s="147"/>
      <c r="B64" s="147" t="s">
        <v>190</v>
      </c>
      <c r="C64" s="147"/>
      <c r="D64" s="147"/>
      <c r="E64" s="147"/>
      <c r="F64" s="147"/>
      <c r="G64" s="147"/>
    </row>
    <row r="65" spans="1:7" ht="15" customHeight="1">
      <c r="A65" s="147"/>
      <c r="B65" s="147" t="s">
        <v>30</v>
      </c>
      <c r="C65" s="147"/>
      <c r="D65" s="147"/>
      <c r="E65" s="147"/>
      <c r="F65" s="147"/>
      <c r="G65" s="147"/>
    </row>
    <row r="66" spans="1:7" ht="15" customHeight="1">
      <c r="A66" s="147"/>
      <c r="B66" s="147" t="s">
        <v>191</v>
      </c>
      <c r="C66" s="147"/>
      <c r="D66" s="147"/>
      <c r="E66" s="147"/>
      <c r="F66" s="147"/>
      <c r="G66" s="147"/>
    </row>
    <row r="67" spans="1:7" ht="15" customHeight="1">
      <c r="A67" s="147" t="s">
        <v>192</v>
      </c>
      <c r="B67" s="161"/>
      <c r="C67" s="147"/>
      <c r="D67" s="147"/>
      <c r="E67" s="147"/>
      <c r="F67" s="147"/>
      <c r="G67" s="147"/>
    </row>
    <row r="68" spans="1:7" ht="15" customHeight="1">
      <c r="A68" s="147" t="s">
        <v>2</v>
      </c>
      <c r="B68" s="161"/>
      <c r="C68" s="147"/>
      <c r="D68" s="147"/>
      <c r="E68" s="147"/>
      <c r="F68" s="147"/>
      <c r="G68" s="147"/>
    </row>
    <row r="69" spans="1:7" ht="15" customHeight="1">
      <c r="A69" s="147" t="s">
        <v>193</v>
      </c>
      <c r="B69" s="161"/>
      <c r="C69" s="147"/>
      <c r="D69" s="147"/>
      <c r="E69" s="147"/>
      <c r="F69" s="147"/>
      <c r="G69" s="147"/>
    </row>
    <row r="70" spans="1:7" ht="15" customHeight="1">
      <c r="A70" s="147" t="s">
        <v>194</v>
      </c>
      <c r="B70" s="161"/>
      <c r="C70" s="147"/>
      <c r="D70" s="147"/>
      <c r="E70" s="147"/>
      <c r="F70" s="147"/>
      <c r="G70" s="147"/>
    </row>
    <row r="71" spans="1:7" ht="15" customHeight="1">
      <c r="A71" s="147" t="s">
        <v>195</v>
      </c>
      <c r="B71" s="161"/>
      <c r="C71" s="147"/>
      <c r="D71" s="147"/>
      <c r="E71" s="147"/>
      <c r="F71" s="147"/>
      <c r="G71" s="147"/>
    </row>
    <row r="72" spans="1:7" ht="15" customHeight="1">
      <c r="A72" s="147" t="s">
        <v>196</v>
      </c>
      <c r="B72" s="161"/>
      <c r="C72" s="147"/>
      <c r="D72" s="147"/>
      <c r="E72" s="147"/>
      <c r="F72" s="147"/>
      <c r="G72" s="147"/>
    </row>
    <row r="73" spans="1:7" ht="15" customHeight="1">
      <c r="A73" s="147"/>
      <c r="B73" s="147" t="s">
        <v>99</v>
      </c>
      <c r="C73" s="147"/>
      <c r="D73" s="147"/>
      <c r="E73" s="147"/>
      <c r="F73" s="147"/>
      <c r="G73" s="147"/>
    </row>
    <row r="74" spans="1:7" ht="15" customHeight="1">
      <c r="A74" s="147"/>
      <c r="B74" s="147" t="s">
        <v>197</v>
      </c>
      <c r="C74" s="147"/>
      <c r="D74" s="147"/>
      <c r="E74" s="147"/>
      <c r="F74" s="147"/>
      <c r="G74" s="147"/>
    </row>
    <row r="75" spans="1:7" ht="15" customHeight="1">
      <c r="A75" s="147" t="s">
        <v>133</v>
      </c>
      <c r="B75" s="161"/>
      <c r="C75" s="147"/>
      <c r="D75" s="147"/>
      <c r="E75" s="147"/>
      <c r="F75" s="147"/>
      <c r="G75" s="147"/>
    </row>
    <row r="76" spans="1:7" ht="15" customHeight="1">
      <c r="A76" s="147" t="s">
        <v>199</v>
      </c>
      <c r="B76" s="161"/>
      <c r="C76" s="147"/>
      <c r="D76" s="147"/>
      <c r="E76" s="147"/>
      <c r="F76" s="147"/>
      <c r="G76" s="147"/>
    </row>
    <row r="77" spans="1:7" ht="15" customHeight="1">
      <c r="A77" s="147" t="s">
        <v>200</v>
      </c>
      <c r="B77" s="161"/>
      <c r="C77" s="147"/>
      <c r="D77" s="147"/>
      <c r="E77" s="147"/>
      <c r="F77" s="147"/>
      <c r="G77" s="147"/>
    </row>
    <row r="78" spans="1:7" ht="15" customHeight="1">
      <c r="A78" s="147" t="s">
        <v>201</v>
      </c>
      <c r="B78" s="161"/>
      <c r="C78" s="147"/>
      <c r="D78" s="147"/>
      <c r="E78" s="147"/>
      <c r="F78" s="147"/>
      <c r="G78" s="147"/>
    </row>
    <row r="79" spans="1:7" ht="15" customHeight="1">
      <c r="A79" s="147" t="s">
        <v>203</v>
      </c>
      <c r="B79" s="161"/>
      <c r="C79" s="147"/>
      <c r="D79" s="147"/>
      <c r="E79" s="147"/>
      <c r="F79" s="147"/>
      <c r="G79" s="147"/>
    </row>
    <row r="80" spans="1:7" ht="15" customHeight="1">
      <c r="A80" s="147" t="s">
        <v>60</v>
      </c>
      <c r="B80" s="161"/>
      <c r="C80" s="147"/>
      <c r="D80" s="147"/>
      <c r="E80" s="147"/>
      <c r="F80" s="147"/>
      <c r="G80" s="147"/>
    </row>
    <row r="81" spans="1:7" ht="15" customHeight="1">
      <c r="A81" s="147" t="s">
        <v>205</v>
      </c>
      <c r="B81" s="161"/>
      <c r="C81" s="147"/>
      <c r="D81" s="147"/>
      <c r="E81" s="147"/>
      <c r="F81" s="147"/>
      <c r="G81" s="147"/>
    </row>
    <row r="82" spans="1:7" ht="15" customHeight="1">
      <c r="A82" s="147" t="s">
        <v>206</v>
      </c>
      <c r="B82" s="161"/>
      <c r="C82" s="147"/>
      <c r="D82" s="147"/>
      <c r="E82" s="147"/>
      <c r="F82" s="147"/>
      <c r="G82" s="147"/>
    </row>
  </sheetData>
  <mergeCells count="144">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2:B42"/>
    <mergeCell ref="C42:D42"/>
    <mergeCell ref="E42:H42"/>
    <mergeCell ref="A43:B43"/>
    <mergeCell ref="C43:D43"/>
    <mergeCell ref="E43:H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C50:D50"/>
    <mergeCell ref="E50:H50"/>
    <mergeCell ref="I50:N50"/>
    <mergeCell ref="O50:T50"/>
    <mergeCell ref="U50:Z50"/>
    <mergeCell ref="AA50:AF50"/>
    <mergeCell ref="AG50:AK50"/>
    <mergeCell ref="AL50:AM50"/>
    <mergeCell ref="C59:E59"/>
    <mergeCell ref="C60:E60"/>
    <mergeCell ref="C61:E61"/>
    <mergeCell ref="C62:E62"/>
    <mergeCell ref="C63:E63"/>
    <mergeCell ref="A7:A10"/>
    <mergeCell ref="B7:B8"/>
    <mergeCell ref="C7:C10"/>
    <mergeCell ref="D7:D10"/>
    <mergeCell ref="E7:E10"/>
    <mergeCell ref="AK7:AK10"/>
    <mergeCell ref="AL7:AL10"/>
    <mergeCell ref="AM7:AN10"/>
    <mergeCell ref="B9:B10"/>
    <mergeCell ref="AM31:AN32"/>
    <mergeCell ref="AL38:AL39"/>
  </mergeCells>
  <phoneticPr fontId="4"/>
  <dataValidations count="7">
    <dataValidation allowBlank="1" showDropDown="0" showInputMessage="1" showErrorMessage="0" sqref="B11:B12"/>
    <dataValidation type="list" allowBlank="1" showDropDown="0" showInputMessage="1" showErrorMessage="0" sqref="B13:B30">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1:C30">
      <formula1>"A,B,C,D"</formula1>
    </dataValidation>
    <dataValidation operator="greaterThanOrEqual" allowBlank="1" showDropDown="0" showInputMessage="1" showErrorMessage="1" sqref="I44 AJ38:AJ39 AL38 L40 L44 I40"/>
    <dataValidation type="whole" operator="greaterThanOrEqual" allowBlank="1" showDropDown="0" showInputMessage="1" showErrorMessage="1" sqref="I38:I39 D38:F39 AG38:AG39 AD38:AD39 AA38:AA39 X38:X39 U38:U39 R38:R39 O38:O39 L38:L39">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0"/>
  <dimension ref="A1:AN64"/>
  <sheetViews>
    <sheetView showGridLines="0" tabSelected="1" view="pageBreakPreview" zoomScaleSheetLayoutView="100" workbookViewId="0">
      <selection activeCell="B1" sqref="B1"/>
    </sheetView>
  </sheetViews>
  <sheetFormatPr defaultColWidth="8.25" defaultRowHeight="21" customHeight="1"/>
  <cols>
    <col min="1" max="1" width="2.625" style="145" customWidth="1"/>
    <col min="2" max="2" width="15" style="146" customWidth="1"/>
    <col min="3" max="5" width="6.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18"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139</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188"/>
      <c r="AI5" s="188"/>
      <c r="AJ5" s="188"/>
      <c r="AK5" s="183" t="s">
        <v>148</v>
      </c>
      <c r="AL5" s="194"/>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157"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157"/>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157"/>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157"/>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158"/>
      <c r="C11" s="167"/>
      <c r="D11" s="169"/>
      <c r="E11" s="170"/>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158"/>
      <c r="C12" s="167"/>
      <c r="D12" s="169"/>
      <c r="E12" s="170"/>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158"/>
      <c r="C13" s="167"/>
      <c r="D13" s="169"/>
      <c r="E13" s="170"/>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158"/>
      <c r="C14" s="167"/>
      <c r="D14" s="169"/>
      <c r="E14" s="170"/>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158"/>
      <c r="C15" s="167"/>
      <c r="D15" s="169"/>
      <c r="E15" s="170"/>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158"/>
      <c r="C16" s="167"/>
      <c r="D16" s="169"/>
      <c r="E16" s="170"/>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158"/>
      <c r="C17" s="167"/>
      <c r="D17" s="169"/>
      <c r="E17" s="170"/>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158"/>
      <c r="C18" s="167"/>
      <c r="D18" s="169"/>
      <c r="E18" s="170"/>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158"/>
      <c r="C19" s="167"/>
      <c r="D19" s="169"/>
      <c r="E19" s="170"/>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158"/>
      <c r="C20" s="167"/>
      <c r="D20" s="169"/>
      <c r="E20" s="170"/>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158"/>
      <c r="C21" s="167"/>
      <c r="D21" s="169"/>
      <c r="E21" s="170"/>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158"/>
      <c r="C22" s="167"/>
      <c r="D22" s="169"/>
      <c r="E22" s="170"/>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158"/>
      <c r="C23" s="167"/>
      <c r="D23" s="169"/>
      <c r="E23" s="170"/>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158"/>
      <c r="C24" s="167"/>
      <c r="D24" s="169"/>
      <c r="E24" s="170"/>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158"/>
      <c r="C25" s="167"/>
      <c r="D25" s="169"/>
      <c r="E25" s="170"/>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158"/>
      <c r="C26" s="167"/>
      <c r="D26" s="169"/>
      <c r="E26" s="170"/>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158"/>
      <c r="C27" s="167"/>
      <c r="D27" s="169"/>
      <c r="E27" s="170"/>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158"/>
      <c r="C28" s="167"/>
      <c r="D28" s="169"/>
      <c r="E28" s="170"/>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158"/>
      <c r="C29" s="167"/>
      <c r="D29" s="169"/>
      <c r="E29" s="170"/>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158"/>
      <c r="C30" s="167"/>
      <c r="D30" s="169"/>
      <c r="E30" s="170"/>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39"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39" ht="15" customHeight="1">
      <c r="A34" s="147" t="s">
        <v>170</v>
      </c>
      <c r="B34" s="159"/>
      <c r="C34" s="159"/>
      <c r="D34" s="159"/>
      <c r="E34" s="159"/>
      <c r="F34" s="178"/>
      <c r="G34" s="159"/>
      <c r="H34" s="179"/>
      <c r="I34" s="179"/>
      <c r="J34" s="179"/>
      <c r="K34" s="179"/>
      <c r="L34" s="179"/>
      <c r="M34" s="179"/>
      <c r="N34" s="179"/>
      <c r="O34" s="179"/>
      <c r="P34" s="179"/>
      <c r="Q34" s="179"/>
      <c r="R34" s="179">
        <v>6</v>
      </c>
      <c r="S34" s="179"/>
      <c r="T34" s="179"/>
      <c r="U34" s="179"/>
      <c r="V34" s="179"/>
      <c r="W34" s="179"/>
      <c r="X34" s="179">
        <v>7</v>
      </c>
      <c r="Y34" s="179"/>
      <c r="Z34" s="179"/>
      <c r="AA34" s="179"/>
      <c r="AB34" s="179"/>
      <c r="AC34" s="179"/>
      <c r="AD34" s="179">
        <v>8</v>
      </c>
      <c r="AE34" s="179"/>
      <c r="AF34" s="179"/>
      <c r="AG34" s="187"/>
      <c r="AH34" s="187"/>
      <c r="AI34" s="187"/>
      <c r="AJ34" s="187">
        <v>9</v>
      </c>
      <c r="AK34" s="179"/>
      <c r="AL34" s="179"/>
      <c r="AM34" s="149"/>
    </row>
    <row r="35" spans="1:39" s="147" customFormat="1" ht="15" customHeight="1">
      <c r="A35" s="147" t="s">
        <v>53</v>
      </c>
      <c r="B35" s="160"/>
      <c r="C35" s="160"/>
      <c r="D35" s="160"/>
      <c r="E35" s="160"/>
      <c r="F35" s="160"/>
      <c r="G35" s="16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c r="AM35" s="180"/>
    </row>
    <row r="36" spans="1:39" s="147" customFormat="1" ht="15" customHeight="1">
      <c r="A36" s="147" t="s">
        <v>171</v>
      </c>
      <c r="B36" s="160"/>
      <c r="C36" s="160"/>
      <c r="D36" s="160"/>
      <c r="E36" s="160"/>
      <c r="F36" s="160"/>
      <c r="G36" s="160"/>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c r="AM36" s="180"/>
    </row>
    <row r="37" spans="1:39" s="147" customFormat="1" ht="15" customHeight="1">
      <c r="A37" s="147" t="s">
        <v>42</v>
      </c>
      <c r="B37" s="160"/>
      <c r="C37" s="160"/>
      <c r="D37" s="160"/>
      <c r="E37" s="160"/>
      <c r="F37" s="160"/>
      <c r="G37" s="16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row>
    <row r="38" spans="1:39" s="147" customFormat="1" ht="15" customHeight="1">
      <c r="A38" s="147" t="s">
        <v>172</v>
      </c>
      <c r="B38" s="160"/>
      <c r="C38" s="160"/>
      <c r="D38" s="160"/>
      <c r="E38" s="160"/>
      <c r="F38" s="160"/>
      <c r="G38" s="16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row>
    <row r="39" spans="1:39" ht="15" customHeight="1">
      <c r="A39" s="147" t="s">
        <v>173</v>
      </c>
      <c r="B39" s="161"/>
      <c r="C39" s="147"/>
      <c r="D39" s="147"/>
      <c r="E39" s="147"/>
      <c r="F39" s="147"/>
      <c r="G39" s="147"/>
    </row>
    <row r="40" spans="1:39" ht="15" customHeight="1">
      <c r="A40" s="147" t="s">
        <v>174</v>
      </c>
      <c r="B40" s="161"/>
      <c r="C40" s="147"/>
      <c r="D40" s="147"/>
      <c r="E40" s="147"/>
      <c r="F40" s="147"/>
      <c r="G40" s="147"/>
    </row>
    <row r="41" spans="1:39" ht="15" customHeight="1">
      <c r="A41" s="147"/>
      <c r="B41" s="157" t="s">
        <v>175</v>
      </c>
      <c r="C41" s="157" t="s">
        <v>176</v>
      </c>
      <c r="D41" s="157"/>
      <c r="E41" s="157"/>
      <c r="F41" s="147"/>
      <c r="G41" s="147"/>
    </row>
    <row r="42" spans="1:39" ht="15" customHeight="1">
      <c r="A42" s="147"/>
      <c r="B42" s="162" t="s">
        <v>180</v>
      </c>
      <c r="C42" s="168" t="s">
        <v>181</v>
      </c>
      <c r="D42" s="168"/>
      <c r="E42" s="168"/>
      <c r="F42" s="147"/>
      <c r="G42" s="147"/>
    </row>
    <row r="43" spans="1:39" ht="15" customHeight="1">
      <c r="A43" s="147"/>
      <c r="B43" s="162" t="s">
        <v>182</v>
      </c>
      <c r="C43" s="168" t="s">
        <v>183</v>
      </c>
      <c r="D43" s="168"/>
      <c r="E43" s="168"/>
      <c r="F43" s="147"/>
      <c r="G43" s="147"/>
    </row>
    <row r="44" spans="1:39" ht="15" customHeight="1">
      <c r="A44" s="147"/>
      <c r="B44" s="162" t="s">
        <v>184</v>
      </c>
      <c r="C44" s="168" t="s">
        <v>185</v>
      </c>
      <c r="D44" s="168"/>
      <c r="E44" s="168"/>
      <c r="F44" s="147"/>
      <c r="G44" s="147"/>
    </row>
    <row r="45" spans="1:39" ht="15" customHeight="1">
      <c r="A45" s="147"/>
      <c r="B45" s="162" t="s">
        <v>187</v>
      </c>
      <c r="C45" s="168" t="s">
        <v>188</v>
      </c>
      <c r="D45" s="168"/>
      <c r="E45" s="168"/>
      <c r="F45" s="147"/>
      <c r="G45" s="147"/>
    </row>
    <row r="46" spans="1:39" ht="15" customHeight="1">
      <c r="A46" s="147"/>
      <c r="B46" s="147" t="s">
        <v>190</v>
      </c>
      <c r="C46" s="147"/>
      <c r="D46" s="147"/>
      <c r="E46" s="147"/>
      <c r="F46" s="147"/>
      <c r="G46" s="147"/>
    </row>
    <row r="47" spans="1:39" ht="15" customHeight="1">
      <c r="A47" s="147"/>
      <c r="B47" s="147" t="s">
        <v>30</v>
      </c>
      <c r="C47" s="147"/>
      <c r="D47" s="147"/>
      <c r="E47" s="147"/>
      <c r="F47" s="147"/>
      <c r="G47" s="147"/>
    </row>
    <row r="48" spans="1:39" ht="15" customHeight="1">
      <c r="A48" s="147"/>
      <c r="B48" s="147" t="s">
        <v>191</v>
      </c>
      <c r="C48" s="147"/>
      <c r="D48" s="147"/>
      <c r="E48" s="147"/>
      <c r="F48" s="147"/>
      <c r="G48" s="147"/>
    </row>
    <row r="49" spans="1:7" ht="15" customHeight="1">
      <c r="A49" s="147" t="s">
        <v>192</v>
      </c>
      <c r="B49" s="161"/>
      <c r="C49" s="147"/>
      <c r="D49" s="147"/>
      <c r="E49" s="147"/>
      <c r="F49" s="147"/>
      <c r="G49" s="147"/>
    </row>
    <row r="50" spans="1:7" ht="15" customHeight="1">
      <c r="A50" s="147" t="s">
        <v>2</v>
      </c>
      <c r="B50" s="161"/>
      <c r="C50" s="147"/>
      <c r="D50" s="147"/>
      <c r="E50" s="147"/>
      <c r="F50" s="147"/>
      <c r="G50" s="147"/>
    </row>
    <row r="51" spans="1:7" ht="15" customHeight="1">
      <c r="A51" s="147" t="s">
        <v>193</v>
      </c>
      <c r="B51" s="161"/>
      <c r="C51" s="147"/>
      <c r="D51" s="147"/>
      <c r="E51" s="147"/>
      <c r="F51" s="147"/>
      <c r="G51" s="147"/>
    </row>
    <row r="52" spans="1:7" ht="15" customHeight="1">
      <c r="A52" s="147" t="s">
        <v>194</v>
      </c>
      <c r="B52" s="161"/>
      <c r="C52" s="147"/>
      <c r="D52" s="147"/>
      <c r="E52" s="147"/>
      <c r="F52" s="147"/>
      <c r="G52" s="147"/>
    </row>
    <row r="53" spans="1:7" ht="15" customHeight="1">
      <c r="A53" s="147" t="s">
        <v>195</v>
      </c>
      <c r="B53" s="161"/>
      <c r="C53" s="147"/>
      <c r="D53" s="147"/>
      <c r="E53" s="147"/>
      <c r="F53" s="147"/>
      <c r="G53" s="147"/>
    </row>
    <row r="54" spans="1:7" ht="15" customHeight="1">
      <c r="A54" s="147" t="s">
        <v>196</v>
      </c>
      <c r="B54" s="161"/>
      <c r="C54" s="147"/>
      <c r="D54" s="147"/>
      <c r="E54" s="147"/>
      <c r="F54" s="147"/>
      <c r="G54" s="147"/>
    </row>
    <row r="55" spans="1:7" ht="15" customHeight="1">
      <c r="A55" s="147"/>
      <c r="B55" s="147" t="s">
        <v>99</v>
      </c>
      <c r="C55" s="147"/>
      <c r="D55" s="147"/>
      <c r="E55" s="147"/>
      <c r="F55" s="147"/>
      <c r="G55" s="147"/>
    </row>
    <row r="56" spans="1:7" ht="15" customHeight="1">
      <c r="A56" s="147"/>
      <c r="B56" s="147" t="s">
        <v>197</v>
      </c>
      <c r="C56" s="147"/>
      <c r="D56" s="147"/>
      <c r="E56" s="147"/>
      <c r="F56" s="147"/>
      <c r="G56" s="147"/>
    </row>
    <row r="57" spans="1:7" ht="15" customHeight="1">
      <c r="A57" s="147" t="s">
        <v>133</v>
      </c>
      <c r="B57" s="161"/>
      <c r="C57" s="147"/>
      <c r="D57" s="147"/>
      <c r="E57" s="147"/>
      <c r="F57" s="147"/>
      <c r="G57" s="147"/>
    </row>
    <row r="58" spans="1:7" ht="15" customHeight="1">
      <c r="A58" s="147" t="s">
        <v>199</v>
      </c>
      <c r="B58" s="161"/>
      <c r="C58" s="147"/>
      <c r="D58" s="147"/>
      <c r="E58" s="147"/>
      <c r="F58" s="147"/>
      <c r="G58" s="147"/>
    </row>
    <row r="59" spans="1:7" ht="15" customHeight="1">
      <c r="A59" s="147" t="s">
        <v>200</v>
      </c>
      <c r="B59" s="161"/>
      <c r="C59" s="147"/>
      <c r="D59" s="147"/>
      <c r="E59" s="147"/>
      <c r="F59" s="147"/>
      <c r="G59" s="147"/>
    </row>
    <row r="60" spans="1:7" ht="15" customHeight="1">
      <c r="A60" s="147" t="s">
        <v>201</v>
      </c>
      <c r="B60" s="161"/>
      <c r="C60" s="147"/>
      <c r="D60" s="147"/>
      <c r="E60" s="147"/>
      <c r="F60" s="147"/>
      <c r="G60" s="147"/>
    </row>
    <row r="61" spans="1:7" ht="15" customHeight="1">
      <c r="A61" s="147" t="s">
        <v>203</v>
      </c>
      <c r="B61" s="161"/>
      <c r="C61" s="147"/>
      <c r="D61" s="147"/>
      <c r="E61" s="147"/>
      <c r="F61" s="147"/>
      <c r="G61" s="147"/>
    </row>
    <row r="62" spans="1:7" ht="15" customHeight="1">
      <c r="A62" s="147" t="s">
        <v>60</v>
      </c>
      <c r="B62" s="161"/>
      <c r="C62" s="147"/>
      <c r="D62" s="147"/>
      <c r="E62" s="147"/>
      <c r="F62" s="147"/>
      <c r="G62" s="147"/>
    </row>
    <row r="63" spans="1:7" ht="15" customHeight="1">
      <c r="A63" s="147" t="s">
        <v>205</v>
      </c>
      <c r="B63" s="161"/>
      <c r="C63" s="147"/>
      <c r="D63" s="147"/>
      <c r="E63" s="147"/>
      <c r="F63" s="147"/>
      <c r="G63" s="147"/>
    </row>
    <row r="64" spans="1:7" ht="15" customHeight="1">
      <c r="A64" s="147" t="s">
        <v>206</v>
      </c>
      <c r="B64" s="161"/>
      <c r="C64" s="147"/>
      <c r="D64" s="147"/>
      <c r="E64" s="147"/>
      <c r="F64" s="147"/>
      <c r="G64" s="147"/>
    </row>
  </sheetData>
  <mergeCells count="51">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1:E41"/>
    <mergeCell ref="C42:E42"/>
    <mergeCell ref="C43:E43"/>
    <mergeCell ref="C44:E44"/>
    <mergeCell ref="C45:E45"/>
    <mergeCell ref="A7:A10"/>
    <mergeCell ref="B7:B10"/>
    <mergeCell ref="C7:C10"/>
    <mergeCell ref="D7:D10"/>
    <mergeCell ref="E7:E10"/>
    <mergeCell ref="AK7:AK10"/>
    <mergeCell ref="AL7:AL10"/>
    <mergeCell ref="AM7:AN10"/>
    <mergeCell ref="AM31:AN32"/>
  </mergeCells>
  <phoneticPr fontId="8"/>
  <dataValidations count="3">
    <dataValidation type="list" allowBlank="1" showDropDown="0" showInputMessage="1" showErrorMessage="1" sqref="C11:C30">
      <formula1>"A,B,C,D"</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usePrinterDefaults="1" r:id="rId1"/>
  <headerFooter alignWithMargins="0">
    <oddHeader>&amp;L&amp;"ＭＳ ゴシック,標準"&amp;10（参考様式）</oddHeader>
  </headerFooter>
  <rowBreaks count="1" manualBreakCount="1">
    <brk id="33" max="3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sheetPr codeName="Sheet10"/>
  <dimension ref="A1:AQ82"/>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214</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112</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112</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80" t="s">
        <v>155</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260">
        <v>4</v>
      </c>
      <c r="E37" s="260">
        <v>5</v>
      </c>
      <c r="F37" s="260">
        <v>6</v>
      </c>
      <c r="G37" s="260"/>
      <c r="H37" s="260"/>
      <c r="I37" s="260">
        <v>7</v>
      </c>
      <c r="J37" s="260"/>
      <c r="K37" s="260"/>
      <c r="L37" s="260">
        <v>8</v>
      </c>
      <c r="M37" s="260"/>
      <c r="N37" s="260"/>
      <c r="O37" s="260">
        <v>9</v>
      </c>
      <c r="P37" s="260"/>
      <c r="Q37" s="260"/>
      <c r="R37" s="260">
        <v>10</v>
      </c>
      <c r="S37" s="260"/>
      <c r="T37" s="260"/>
      <c r="U37" s="260">
        <v>11</v>
      </c>
      <c r="V37" s="260"/>
      <c r="W37" s="260"/>
      <c r="X37" s="260">
        <v>12</v>
      </c>
      <c r="Y37" s="260"/>
      <c r="Z37" s="260"/>
      <c r="AA37" s="260">
        <v>1</v>
      </c>
      <c r="AB37" s="260"/>
      <c r="AC37" s="260"/>
      <c r="AD37" s="260">
        <v>2</v>
      </c>
      <c r="AE37" s="260"/>
      <c r="AF37" s="260"/>
      <c r="AG37" s="260">
        <v>3</v>
      </c>
      <c r="AH37" s="260"/>
      <c r="AI37" s="260"/>
      <c r="AJ37" s="157" t="s">
        <v>265</v>
      </c>
      <c r="AK37" s="157"/>
      <c r="AL37" s="195" t="s">
        <v>266</v>
      </c>
      <c r="AM37" s="211"/>
      <c r="AN37" s="211"/>
      <c r="AO37" s="211"/>
      <c r="AP37" s="211"/>
      <c r="AQ37" s="211"/>
    </row>
    <row r="38" spans="1:43" ht="18" customHeight="1">
      <c r="A38" s="259" t="s">
        <v>267</v>
      </c>
      <c r="B38" s="259"/>
      <c r="C38" s="259"/>
      <c r="D38" s="175">
        <v>1400</v>
      </c>
      <c r="E38" s="175">
        <v>1310</v>
      </c>
      <c r="F38" s="175">
        <v>1400</v>
      </c>
      <c r="G38" s="175"/>
      <c r="H38" s="175"/>
      <c r="I38" s="175">
        <v>1200</v>
      </c>
      <c r="J38" s="175"/>
      <c r="K38" s="175"/>
      <c r="L38" s="175">
        <v>1200</v>
      </c>
      <c r="M38" s="175"/>
      <c r="N38" s="175"/>
      <c r="O38" s="175">
        <v>3000</v>
      </c>
      <c r="P38" s="175"/>
      <c r="Q38" s="175"/>
      <c r="R38" s="175">
        <v>3000</v>
      </c>
      <c r="S38" s="175"/>
      <c r="T38" s="175"/>
      <c r="U38" s="175">
        <v>3000</v>
      </c>
      <c r="V38" s="175"/>
      <c r="W38" s="175"/>
      <c r="X38" s="175">
        <v>3000</v>
      </c>
      <c r="Y38" s="175"/>
      <c r="Z38" s="175"/>
      <c r="AA38" s="175">
        <v>3000</v>
      </c>
      <c r="AB38" s="175"/>
      <c r="AC38" s="175"/>
      <c r="AD38" s="175">
        <v>3000</v>
      </c>
      <c r="AE38" s="175"/>
      <c r="AF38" s="175"/>
      <c r="AG38" s="175">
        <v>3000</v>
      </c>
      <c r="AH38" s="175"/>
      <c r="AI38" s="175"/>
      <c r="AJ38" s="168">
        <f>SUM(D38:AI38)</f>
        <v>27510</v>
      </c>
      <c r="AK38" s="168"/>
      <c r="AL38" s="264">
        <f>ROUNDUP(AJ38/AJ39,1)</f>
        <v>116.1</v>
      </c>
      <c r="AM38" s="211"/>
      <c r="AN38" s="211"/>
      <c r="AO38" s="211"/>
      <c r="AP38" s="211"/>
      <c r="AQ38" s="211"/>
    </row>
    <row r="39" spans="1:43" ht="18" customHeight="1">
      <c r="A39" s="259" t="s">
        <v>268</v>
      </c>
      <c r="B39" s="259"/>
      <c r="C39" s="259"/>
      <c r="D39" s="175">
        <v>20</v>
      </c>
      <c r="E39" s="175">
        <v>19</v>
      </c>
      <c r="F39" s="175">
        <v>20</v>
      </c>
      <c r="G39" s="175"/>
      <c r="H39" s="175"/>
      <c r="I39" s="175">
        <v>21</v>
      </c>
      <c r="J39" s="175"/>
      <c r="K39" s="175"/>
      <c r="L39" s="175">
        <v>21</v>
      </c>
      <c r="M39" s="175"/>
      <c r="N39" s="175"/>
      <c r="O39" s="175">
        <v>19</v>
      </c>
      <c r="P39" s="175"/>
      <c r="Q39" s="175"/>
      <c r="R39" s="175">
        <v>20</v>
      </c>
      <c r="S39" s="175"/>
      <c r="T39" s="175"/>
      <c r="U39" s="175">
        <v>20</v>
      </c>
      <c r="V39" s="175"/>
      <c r="W39" s="175"/>
      <c r="X39" s="175">
        <v>19</v>
      </c>
      <c r="Y39" s="175"/>
      <c r="Z39" s="175"/>
      <c r="AA39" s="175">
        <v>19</v>
      </c>
      <c r="AB39" s="175"/>
      <c r="AC39" s="175"/>
      <c r="AD39" s="175">
        <v>19</v>
      </c>
      <c r="AE39" s="175"/>
      <c r="AF39" s="175"/>
      <c r="AG39" s="175">
        <v>20</v>
      </c>
      <c r="AH39" s="175"/>
      <c r="AI39" s="175"/>
      <c r="AJ39" s="168">
        <f>+SUM(D39:AI39)</f>
        <v>237</v>
      </c>
      <c r="AK39" s="168"/>
      <c r="AL39" s="265"/>
      <c r="AM39" s="211"/>
      <c r="AN39" s="211"/>
      <c r="AO39" s="211"/>
      <c r="AP39" s="211"/>
      <c r="AQ39" s="211"/>
    </row>
    <row r="40" spans="1:43" ht="5.0999999999999996" customHeight="1">
      <c r="A40" s="160"/>
      <c r="B40" s="160"/>
      <c r="C40" s="160"/>
      <c r="D40" s="211"/>
      <c r="E40" s="211"/>
      <c r="F40" s="211"/>
      <c r="G40" s="211"/>
      <c r="H40" s="211"/>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222"/>
      <c r="AK40" s="147"/>
      <c r="AL40" s="155"/>
      <c r="AM40" s="155"/>
      <c r="AN40" s="149"/>
    </row>
    <row r="41" spans="1:43" ht="18" customHeight="1">
      <c r="A41" s="180" t="s">
        <v>221</v>
      </c>
      <c r="B41" s="147"/>
      <c r="D41" s="147"/>
      <c r="E41" s="147"/>
      <c r="F41" s="147"/>
      <c r="G41" s="147"/>
      <c r="H41" s="147"/>
      <c r="I41" s="211"/>
      <c r="J41" s="211"/>
      <c r="K41" s="211"/>
      <c r="L41" s="211"/>
      <c r="M41" s="211"/>
      <c r="N41" s="211"/>
      <c r="O41" s="147"/>
      <c r="P41" s="147"/>
      <c r="Q41" s="147"/>
      <c r="R41" s="147"/>
      <c r="S41" s="147"/>
      <c r="T41" s="147"/>
      <c r="U41" s="147"/>
      <c r="V41" s="147"/>
      <c r="W41" s="155"/>
      <c r="X41" s="147"/>
      <c r="Y41" s="147"/>
      <c r="Z41" s="147"/>
      <c r="AA41" s="147"/>
      <c r="AB41" s="147"/>
      <c r="AC41" s="147"/>
      <c r="AD41" s="147"/>
      <c r="AE41" s="147"/>
      <c r="AF41" s="147"/>
      <c r="AG41" s="147"/>
      <c r="AH41" s="147"/>
      <c r="AI41" s="147"/>
      <c r="AJ41" s="222"/>
      <c r="AK41" s="147"/>
      <c r="AL41" s="155"/>
      <c r="AM41" s="155"/>
      <c r="AN41" s="149"/>
    </row>
    <row r="42" spans="1:43" ht="24.95" customHeight="1">
      <c r="A42" s="157" t="s">
        <v>83</v>
      </c>
      <c r="B42" s="157"/>
      <c r="C42" s="195" t="s">
        <v>281</v>
      </c>
      <c r="D42" s="157"/>
      <c r="E42" s="195" t="s">
        <v>248</v>
      </c>
      <c r="F42" s="195"/>
      <c r="G42" s="195"/>
      <c r="H42" s="195"/>
      <c r="I42" s="195" t="s">
        <v>317</v>
      </c>
      <c r="J42" s="195"/>
      <c r="K42" s="195"/>
      <c r="L42" s="195"/>
      <c r="M42" s="195"/>
      <c r="N42" s="195"/>
      <c r="O42" s="211"/>
      <c r="P42" s="211"/>
      <c r="Q42" s="211"/>
      <c r="R42" s="211"/>
      <c r="S42" s="211"/>
      <c r="T42" s="211"/>
      <c r="U42" s="211"/>
      <c r="W42" s="155"/>
      <c r="X42" s="147"/>
      <c r="Y42" s="147"/>
      <c r="Z42" s="147"/>
      <c r="AA42" s="147"/>
      <c r="AB42" s="147"/>
      <c r="AC42" s="147"/>
      <c r="AD42" s="147"/>
      <c r="AE42" s="147"/>
      <c r="AF42" s="147"/>
      <c r="AG42" s="147"/>
      <c r="AH42" s="147"/>
      <c r="AI42" s="147"/>
      <c r="AJ42" s="222"/>
      <c r="AK42" s="147"/>
      <c r="AL42" s="155"/>
      <c r="AM42" s="155"/>
      <c r="AN42" s="149"/>
    </row>
    <row r="43" spans="1:43" ht="18" customHeight="1">
      <c r="A43" s="195" t="s">
        <v>57</v>
      </c>
      <c r="B43" s="195"/>
      <c r="C43" s="176">
        <f>ROUNDDOWN(IF(AL38&lt;=60,1,1+ROUNDUP((AL38-60)/60,0)),1)</f>
        <v>2</v>
      </c>
      <c r="D43" s="176"/>
      <c r="E43" s="176">
        <f>ROUNDDOWN(IF(AL38&lt;=30,1,1+ROUNDUP((AL38-30)/30,0)),1)</f>
        <v>4</v>
      </c>
      <c r="F43" s="176"/>
      <c r="G43" s="176"/>
      <c r="H43" s="176"/>
      <c r="I43" s="176">
        <f>ROUNDDOWN(AL38/25,1)</f>
        <v>4.5999999999999996</v>
      </c>
      <c r="J43" s="176"/>
      <c r="K43" s="176"/>
      <c r="L43" s="176"/>
      <c r="M43" s="176"/>
      <c r="N43" s="176"/>
      <c r="O43" s="211"/>
      <c r="P43" s="211"/>
      <c r="Q43" s="211"/>
      <c r="R43" s="211"/>
      <c r="S43" s="211"/>
      <c r="T43" s="211"/>
      <c r="U43" s="211"/>
      <c r="W43" s="155"/>
      <c r="X43" s="147"/>
      <c r="Y43" s="147"/>
      <c r="Z43" s="147"/>
      <c r="AA43" s="147"/>
      <c r="AB43" s="147"/>
      <c r="AC43" s="147"/>
      <c r="AD43" s="147"/>
      <c r="AE43" s="147"/>
      <c r="AF43" s="147"/>
      <c r="AG43" s="147"/>
      <c r="AH43" s="147"/>
      <c r="AI43" s="147"/>
      <c r="AJ43" s="222"/>
      <c r="AK43" s="147"/>
      <c r="AL43" s="155"/>
      <c r="AM43" s="155"/>
      <c r="AN43" s="149"/>
    </row>
    <row r="44" spans="1:43" ht="5.0999999999999996" customHeight="1">
      <c r="A44" s="160"/>
      <c r="B44" s="160"/>
      <c r="C44" s="160"/>
      <c r="D44" s="160"/>
      <c r="E44" s="160"/>
      <c r="F44" s="160"/>
      <c r="G44" s="160"/>
      <c r="H44" s="160"/>
      <c r="I44" s="160"/>
      <c r="J44" s="147"/>
      <c r="K44" s="147"/>
      <c r="L44" s="147"/>
      <c r="M44" s="222"/>
      <c r="N44" s="147"/>
      <c r="O44" s="147"/>
      <c r="P44" s="147"/>
      <c r="Q44" s="211"/>
      <c r="W44" s="155"/>
      <c r="X44" s="147"/>
      <c r="Y44" s="147"/>
      <c r="Z44" s="147"/>
      <c r="AA44" s="147"/>
      <c r="AB44" s="147"/>
      <c r="AC44" s="147"/>
      <c r="AD44" s="147"/>
      <c r="AE44" s="147"/>
      <c r="AF44" s="147"/>
      <c r="AG44" s="147"/>
      <c r="AH44" s="147"/>
      <c r="AI44" s="147"/>
      <c r="AJ44" s="222"/>
      <c r="AK44" s="147"/>
      <c r="AL44" s="155"/>
      <c r="AM44" s="155"/>
      <c r="AN44" s="149"/>
    </row>
    <row r="45" spans="1:43" ht="21" customHeight="1">
      <c r="A45" s="180" t="s">
        <v>245</v>
      </c>
      <c r="B45" s="145"/>
      <c r="C45" s="156"/>
      <c r="D45" s="156"/>
      <c r="E45" s="156"/>
      <c r="F45" s="156"/>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56"/>
      <c r="AM45" s="156"/>
      <c r="AN45" s="149"/>
    </row>
    <row r="46" spans="1:43" ht="24.95" customHeight="1">
      <c r="A46" s="149"/>
      <c r="B46" s="155"/>
      <c r="C46" s="207" t="str">
        <f>IF(VLOOKUP($AK$1,選択肢!$A$1:$J$32,C51,FALSE)=0,"-",VLOOKUP($AK$1,選択肢!$A$1:$J$32,C51,FALSE))</f>
        <v>管理者</v>
      </c>
      <c r="D46" s="214"/>
      <c r="E46" s="195" t="str">
        <f>IF(VLOOKUP($AK$1,選択肢!$A$1:$J$32,E51,FALSE)=0,"-",VLOOKUP($AK$1,選択肢!$A$1:$J$32,E51,FALSE))</f>
        <v>サービス管理責任者</v>
      </c>
      <c r="F46" s="195"/>
      <c r="G46" s="195"/>
      <c r="H46" s="195"/>
      <c r="I46" s="207" t="str">
        <f>IF(VLOOKUP($AK$1,選択肢!$A$1:$J$32,I51,FALSE)=0,"-",VLOOKUP($AK$1,選択肢!$A$1:$J$32,I51,FALSE))</f>
        <v>地域生活支援員</v>
      </c>
      <c r="J46" s="214"/>
      <c r="K46" s="214"/>
      <c r="L46" s="214"/>
      <c r="M46" s="214"/>
      <c r="N46" s="192"/>
      <c r="O46" s="207" t="str">
        <f>IF(VLOOKUP($AK$1,選択肢!$A$1:$J$32,O51,FALSE)=0,"-",VLOOKUP($AK$1,選択肢!$A$1:$J$32,O51,FALSE))</f>
        <v>-</v>
      </c>
      <c r="P46" s="214"/>
      <c r="Q46" s="214"/>
      <c r="R46" s="214"/>
      <c r="S46" s="214"/>
      <c r="T46" s="192"/>
      <c r="U46" s="207" t="str">
        <f>IF(VLOOKUP($AK$1,選択肢!$A$1:$J$32,U51,FALSE)=0,"-",VLOOKUP($AK$1,選択肢!$A$1:$J$32,U51,FALSE))</f>
        <v>-</v>
      </c>
      <c r="V46" s="214"/>
      <c r="W46" s="214"/>
      <c r="X46" s="214"/>
      <c r="Y46" s="214"/>
      <c r="Z46" s="192"/>
      <c r="AA46" s="207" t="str">
        <f>IF(VLOOKUP($AK$1,選択肢!$A$1:$J$32,AA51,FALSE)=0,"-",VLOOKUP($AK$1,選択肢!$A$1:$J$32,AA51,FALSE))</f>
        <v>-</v>
      </c>
      <c r="AB46" s="214"/>
      <c r="AC46" s="214"/>
      <c r="AD46" s="214"/>
      <c r="AE46" s="214"/>
      <c r="AF46" s="192"/>
      <c r="AG46" s="195" t="str">
        <f>IF(VLOOKUP($AK$1,選択肢!$A$1:$J$32,AG51,FALSE)=0,"-",VLOOKUP($AK$1,選択肢!$A$1:$J$32,AG51,FALSE))</f>
        <v>-</v>
      </c>
      <c r="AH46" s="195"/>
      <c r="AI46" s="195"/>
      <c r="AJ46" s="195"/>
      <c r="AK46" s="195"/>
      <c r="AL46" s="195" t="str">
        <f>IF(VLOOKUP($AK$1,選択肢!$A$1:$J$32,AL51,FALSE)=0,"-",VLOOKUP($AK$1,選択肢!$A$1:$J$32,AL51,FALSE))</f>
        <v>-</v>
      </c>
      <c r="AM46" s="195"/>
      <c r="AN46" s="149"/>
    </row>
    <row r="47" spans="1:43" ht="18" customHeight="1">
      <c r="A47" s="149"/>
      <c r="B47" s="155"/>
      <c r="C47" s="153" t="s">
        <v>246</v>
      </c>
      <c r="D47" s="153" t="s">
        <v>247</v>
      </c>
      <c r="E47" s="157" t="s">
        <v>246</v>
      </c>
      <c r="F47" s="157" t="s">
        <v>247</v>
      </c>
      <c r="G47" s="157"/>
      <c r="H47" s="157"/>
      <c r="I47" s="153" t="s">
        <v>246</v>
      </c>
      <c r="J47" s="154"/>
      <c r="K47" s="171"/>
      <c r="L47" s="153" t="s">
        <v>247</v>
      </c>
      <c r="M47" s="154"/>
      <c r="N47" s="171"/>
      <c r="O47" s="153" t="s">
        <v>246</v>
      </c>
      <c r="P47" s="154"/>
      <c r="Q47" s="171"/>
      <c r="R47" s="153" t="s">
        <v>247</v>
      </c>
      <c r="S47" s="154"/>
      <c r="T47" s="171"/>
      <c r="U47" s="153" t="s">
        <v>246</v>
      </c>
      <c r="V47" s="154"/>
      <c r="W47" s="171"/>
      <c r="X47" s="153" t="s">
        <v>247</v>
      </c>
      <c r="Y47" s="154"/>
      <c r="Z47" s="171"/>
      <c r="AA47" s="153" t="s">
        <v>246</v>
      </c>
      <c r="AB47" s="154"/>
      <c r="AC47" s="171"/>
      <c r="AD47" s="153" t="s">
        <v>247</v>
      </c>
      <c r="AE47" s="154"/>
      <c r="AF47" s="171"/>
      <c r="AG47" s="153" t="s">
        <v>246</v>
      </c>
      <c r="AH47" s="154"/>
      <c r="AI47" s="171"/>
      <c r="AJ47" s="153" t="s">
        <v>247</v>
      </c>
      <c r="AK47" s="171"/>
      <c r="AL47" s="157" t="s">
        <v>55</v>
      </c>
      <c r="AM47" s="157" t="s">
        <v>269</v>
      </c>
      <c r="AN47" s="149"/>
    </row>
    <row r="48" spans="1:43" ht="18" customHeight="1">
      <c r="A48" s="149"/>
      <c r="B48" s="157" t="s">
        <v>249</v>
      </c>
      <c r="C48" s="157">
        <f>COUNTIFS($B$11:$B$30,C$46,$C$11:$C$30,"A",$E$11:$E$30,"*")</f>
        <v>1</v>
      </c>
      <c r="D48" s="157">
        <f>COUNTIFS($B$11:$B$30,C$46,$C$11:$C$30,"B",$E$11:$E$30,"*")</f>
        <v>0</v>
      </c>
      <c r="E48" s="157">
        <f>COUNTIFS($B$11:$B$30,E$46,$C$11:$C$30,"A",$E$11:$E$30,"*")</f>
        <v>0</v>
      </c>
      <c r="F48" s="153">
        <f>COUNTIFS($B$11:$B$30,E$46,$C$11:$C$30,"B",$E$11:$E$30,"*")</f>
        <v>1</v>
      </c>
      <c r="G48" s="154"/>
      <c r="H48" s="171"/>
      <c r="I48" s="153">
        <f>COUNTIFS($B$11:$B$30,I$46,$C$11:$C$30,"A",$E$11:$E$30,"*")</f>
        <v>0</v>
      </c>
      <c r="J48" s="154"/>
      <c r="K48" s="171"/>
      <c r="L48" s="153">
        <f>COUNTIFS($B$11:$B$30,I$46,$C$11:$C$30,"B",$E$11:$E$30,"*")</f>
        <v>0</v>
      </c>
      <c r="M48" s="154"/>
      <c r="N48" s="171"/>
      <c r="O48" s="153">
        <f>COUNTIFS($B$11:$B$30,O$46,$C$11:$C$30,"A",$E$11:$E$30,"*")</f>
        <v>0</v>
      </c>
      <c r="P48" s="154"/>
      <c r="Q48" s="171"/>
      <c r="R48" s="153">
        <f>COUNTIFS($B$11:$B$30,O$46,$C$11:$C$30,"B",$E$11:$E$30,"*")</f>
        <v>0</v>
      </c>
      <c r="S48" s="154"/>
      <c r="T48" s="171"/>
      <c r="U48" s="153">
        <f>COUNTIFS($B$11:$B$30,U$46,$C$11:$C$30,"A",$E$11:$E$30,"*")</f>
        <v>0</v>
      </c>
      <c r="V48" s="154"/>
      <c r="W48" s="171"/>
      <c r="X48" s="153">
        <f>COUNTIFS($B$11:$B$30,U$46,$C$11:$C$30,"B",$E$11:$E$30,"*")</f>
        <v>0</v>
      </c>
      <c r="Y48" s="154"/>
      <c r="Z48" s="171"/>
      <c r="AA48" s="153">
        <f>COUNTIFS($B$11:$B$30,AA$46,$C$11:$C$30,"A",$E$11:$E$30,"*")</f>
        <v>0</v>
      </c>
      <c r="AB48" s="154"/>
      <c r="AC48" s="171"/>
      <c r="AD48" s="153">
        <f>COUNTIFS($B$11:$B$30,AA$46,$C$11:$C$30,"B",$E$11:$E$30,"*")</f>
        <v>0</v>
      </c>
      <c r="AE48" s="154"/>
      <c r="AF48" s="171"/>
      <c r="AG48" s="153">
        <f>COUNTIFS($B$11:$B$30,AG$46,$C$11:$C$30,"A",$E$11:$E$30,"*")</f>
        <v>0</v>
      </c>
      <c r="AH48" s="154"/>
      <c r="AI48" s="171"/>
      <c r="AJ48" s="153">
        <f>COUNTIFS($B$11:$B$30,AG$46,$C$11:$C$30,"B",$E$11:$E$30,"*")</f>
        <v>0</v>
      </c>
      <c r="AK48" s="171"/>
      <c r="AL48" s="157">
        <f>COUNTIFS($B$11:$B$30,AL$46,$C$11:$C$30,"A",$E$11:$E$30,"*")</f>
        <v>0</v>
      </c>
      <c r="AM48" s="157">
        <f>COUNTIFS($B$11:$B$30,AL$46,$C$11:$C$30,"B",$E$11:$E$30,"*")</f>
        <v>0</v>
      </c>
      <c r="AN48" s="149"/>
    </row>
    <row r="49" spans="1:40" ht="18" customHeight="1">
      <c r="A49" s="149"/>
      <c r="B49" s="195" t="s">
        <v>251</v>
      </c>
      <c r="C49" s="157">
        <f>COUNTIFS($B$11:$B$30,C$46,$C$11:$C$30,"C",$E$11:$E$30,"*")</f>
        <v>0</v>
      </c>
      <c r="D49" s="157">
        <f>COUNTIFS($B$11:$B$30,C$46,$C$11:$C$30,"D",$E$11:$E$30,"*")</f>
        <v>0</v>
      </c>
      <c r="E49" s="157">
        <f>COUNTIFS($B$11:$B$30,E$46,$C$11:$C$30,"C",$E$11:$E$30,"*")</f>
        <v>0</v>
      </c>
      <c r="F49" s="153">
        <f>COUNTIFS($B$11:$B$30,E$46,$C$11:$C$30,"D",$E$11:$E$30,"*")</f>
        <v>0</v>
      </c>
      <c r="G49" s="154"/>
      <c r="H49" s="171"/>
      <c r="I49" s="153">
        <f>COUNTIFS($B$11:$B$30,I$46,$C$11:$C$30,"C",$E$11:$E$30,"*")</f>
        <v>1</v>
      </c>
      <c r="J49" s="154"/>
      <c r="K49" s="171"/>
      <c r="L49" s="153">
        <f>COUNTIFS($B$11:$B$30,I$46,$C$11:$C$30,"D",$E$11:$E$30,"*")</f>
        <v>1</v>
      </c>
      <c r="M49" s="154"/>
      <c r="N49" s="171"/>
      <c r="O49" s="153">
        <f>COUNTIFS($B$11:$B$30,O$46,$C$11:$C$30,"C",$E$11:$E$30,"*")</f>
        <v>0</v>
      </c>
      <c r="P49" s="154"/>
      <c r="Q49" s="171"/>
      <c r="R49" s="153">
        <f>COUNTIFS($B$11:$B$30,O$46,$C$11:$C$30,"D",$E$11:$E$30,"*")</f>
        <v>0</v>
      </c>
      <c r="S49" s="154"/>
      <c r="T49" s="171"/>
      <c r="U49" s="153">
        <f>COUNTIFS($B$11:$B$30,U$46,$C$11:$C$30,"C",$E$11:$E$30,"*")</f>
        <v>0</v>
      </c>
      <c r="V49" s="154"/>
      <c r="W49" s="171"/>
      <c r="X49" s="153">
        <f>COUNTIFS($B$11:$B$30,U$46,$C$11:$C$30,"D",$E$11:$E$30,"*")</f>
        <v>0</v>
      </c>
      <c r="Y49" s="154"/>
      <c r="Z49" s="171"/>
      <c r="AA49" s="153">
        <f>COUNTIFS($B$11:$B$30,AA$46,$C$11:$C$30,"C",$E$11:$E$30,"*")</f>
        <v>0</v>
      </c>
      <c r="AB49" s="154"/>
      <c r="AC49" s="171"/>
      <c r="AD49" s="153">
        <f>COUNTIFS($B$11:$B$30,AA$46,$C$11:$C$30,"D",$E$11:$E$30,"*")</f>
        <v>0</v>
      </c>
      <c r="AE49" s="154"/>
      <c r="AF49" s="171"/>
      <c r="AG49" s="153">
        <f>COUNTIFS($B$11:$B$30,AG$46,$C$11:$C$30,"C",$E$11:$E$30,"*")</f>
        <v>0</v>
      </c>
      <c r="AH49" s="154"/>
      <c r="AI49" s="171"/>
      <c r="AJ49" s="153">
        <f>COUNTIFS($B$11:$B$30,AG$46,$C$11:$C$30,"D",$E$11:$E$30,"*")</f>
        <v>0</v>
      </c>
      <c r="AK49" s="171"/>
      <c r="AL49" s="157">
        <f>COUNTIFS($B$11:$B$30,AL$46,$C$11:$C$30,"C",$E$11:$E$30,"*")</f>
        <v>0</v>
      </c>
      <c r="AM49" s="157">
        <f>COUNTIFS($B$11:$B$30,AL$46,$C$11:$C$30,"D",$E$11:$E$30,"*")</f>
        <v>0</v>
      </c>
      <c r="AN49" s="149"/>
    </row>
    <row r="50" spans="1:40" ht="24.95" customHeight="1">
      <c r="A50" s="149"/>
      <c r="B50" s="195" t="s">
        <v>252</v>
      </c>
      <c r="C50" s="207" t="str">
        <f>IF($AK$3="４週",SUMIFS($AK$11:$AK$30,$B$11:$B$30,C46)/4/$AH$5,IF($AK$3="歴月",SUMIFS($AK$11:$AK$30,$B$11:$B$30,C46)/$AL$5,"記載する期間を選択してください"))</f>
        <v>記載する期間を選択してください</v>
      </c>
      <c r="D50" s="192"/>
      <c r="E50" s="207" t="str">
        <f>IF($AK$3="４週",SUMIFS($AK$11:$AK$30,$B$11:$B$30,E46)/4/$AH$5,IF($AK$3="歴月",SUMIFS($AK$11:$AK$30,$B$11:$B$30,E46)/$AL$5,"記載する期間を選択してください"))</f>
        <v>記載する期間を選択してください</v>
      </c>
      <c r="F50" s="214"/>
      <c r="G50" s="214"/>
      <c r="H50" s="192"/>
      <c r="I50" s="207" t="str">
        <f>IF($AK$3="４週",SUMIFS($AK$11:$AK$30,$B$11:$B$30,I46)/4/$AH$5,IF($AK$3="歴月",SUMIFS($AK$11:$AK$30,$B$11:$B$30,I46)/$AL$5,"記載する期間を選択してください"))</f>
        <v>記載する期間を選択してください</v>
      </c>
      <c r="J50" s="214"/>
      <c r="K50" s="214"/>
      <c r="L50" s="214"/>
      <c r="M50" s="214"/>
      <c r="N50" s="192"/>
      <c r="O50" s="207" t="str">
        <f>IF($AK$3="４週",SUMIFS($AK$11:$AK$30,$B$11:$B$30,O46)/4/$AH$5,IF($AK$3="歴月",SUMIFS($AK$11:$AK$30,$B$11:$B$30,O46)/$AL$5,"記載する期間を選択してください"))</f>
        <v>記載する期間を選択してください</v>
      </c>
      <c r="P50" s="214"/>
      <c r="Q50" s="214"/>
      <c r="R50" s="214"/>
      <c r="S50" s="214"/>
      <c r="T50" s="192"/>
      <c r="U50" s="207" t="str">
        <f>IF($AK$3="４週",SUMIFS($AK$11:$AK$30,$B$11:$B$30,U46)/4/$AH$5,IF($AK$3="歴月",SUMIFS($AK$11:$AK$30,$B$11:$B$30,U46)/$AL$5,"記載する期間を選択してください"))</f>
        <v>記載する期間を選択してください</v>
      </c>
      <c r="V50" s="214"/>
      <c r="W50" s="214"/>
      <c r="X50" s="214"/>
      <c r="Y50" s="214"/>
      <c r="Z50" s="192"/>
      <c r="AA50" s="207" t="str">
        <f>IF($AK$3="４週",SUMIFS($AK$11:$AK$30,$B$11:$B$30,AA46)/4/$AH$5,IF($AK$3="歴月",SUMIFS($AK$11:$AK$30,$B$11:$B$30,AA46)/$AL$5,"記載する期間を選択してください"))</f>
        <v>記載する期間を選択してください</v>
      </c>
      <c r="AB50" s="214"/>
      <c r="AC50" s="214"/>
      <c r="AD50" s="214"/>
      <c r="AE50" s="214"/>
      <c r="AF50" s="192"/>
      <c r="AG50" s="207" t="str">
        <f>IF($AK$3="４週",SUMIFS($AK$11:$AK$30,$B$11:$B$30,AG46)/4/$AH$5,IF($AK$3="歴月",SUMIFS($AK$11:$AK$30,$B$11:$B$30,AG46)/$AL$5,"記載する期間を選択してください"))</f>
        <v>記載する期間を選択してください</v>
      </c>
      <c r="AH50" s="214"/>
      <c r="AI50" s="214"/>
      <c r="AJ50" s="214"/>
      <c r="AK50" s="192"/>
      <c r="AL50" s="207" t="str">
        <f>IF($AK$3="４週",SUMIFS($AK$11:$AK$30,$B$11:$B$30,AL46)/4/$AH$5,IF($AK$3="歴月",SUMIFS($AK$11:$AK$30,$B$11:$B$30,AL46)/$AL$5,"記載する期間を選択してください"))</f>
        <v>記載する期間を選択してください</v>
      </c>
      <c r="AM50" s="192"/>
      <c r="AN50" s="149"/>
    </row>
    <row r="51" spans="1:40" ht="5.0999999999999996" customHeight="1">
      <c r="A51" s="149"/>
      <c r="B51" s="145"/>
      <c r="C51" s="179">
        <v>2</v>
      </c>
      <c r="D51" s="179"/>
      <c r="E51" s="179">
        <v>3</v>
      </c>
      <c r="F51" s="179"/>
      <c r="G51" s="179"/>
      <c r="H51" s="179"/>
      <c r="I51" s="179">
        <v>4</v>
      </c>
      <c r="J51" s="179"/>
      <c r="K51" s="179"/>
      <c r="L51" s="179"/>
      <c r="M51" s="179"/>
      <c r="N51" s="179"/>
      <c r="O51" s="179">
        <v>5</v>
      </c>
      <c r="P51" s="179"/>
      <c r="Q51" s="179"/>
      <c r="R51" s="179"/>
      <c r="S51" s="179"/>
      <c r="T51" s="179"/>
      <c r="U51" s="179">
        <v>6</v>
      </c>
      <c r="V51" s="179"/>
      <c r="W51" s="179"/>
      <c r="X51" s="179"/>
      <c r="Y51" s="179"/>
      <c r="Z51" s="179"/>
      <c r="AA51" s="179">
        <v>7</v>
      </c>
      <c r="AB51" s="179"/>
      <c r="AC51" s="179"/>
      <c r="AD51" s="179"/>
      <c r="AE51" s="179"/>
      <c r="AF51" s="179"/>
      <c r="AG51" s="179">
        <v>8</v>
      </c>
      <c r="AH51" s="179"/>
      <c r="AI51" s="179"/>
      <c r="AJ51" s="179"/>
      <c r="AK51" s="179"/>
      <c r="AL51" s="179">
        <v>9</v>
      </c>
      <c r="AM51" s="156"/>
      <c r="AN51" s="149"/>
    </row>
    <row r="52" spans="1:40" ht="15" customHeight="1">
      <c r="A52" s="147" t="s">
        <v>170</v>
      </c>
      <c r="B52" s="159"/>
      <c r="C52" s="159"/>
      <c r="D52" s="159"/>
      <c r="E52" s="159"/>
      <c r="F52" s="178"/>
      <c r="G52" s="159"/>
      <c r="H52" s="179"/>
      <c r="I52" s="179"/>
      <c r="J52" s="179"/>
      <c r="K52" s="179"/>
      <c r="L52" s="179"/>
      <c r="M52" s="179"/>
      <c r="N52" s="179"/>
      <c r="O52" s="179"/>
      <c r="P52" s="179"/>
      <c r="Q52" s="179"/>
      <c r="R52" s="179">
        <v>6</v>
      </c>
      <c r="S52" s="179"/>
      <c r="T52" s="179"/>
      <c r="U52" s="179"/>
      <c r="V52" s="179"/>
      <c r="W52" s="179"/>
      <c r="X52" s="179">
        <v>7</v>
      </c>
      <c r="Y52" s="179"/>
      <c r="Z52" s="179"/>
      <c r="AA52" s="179"/>
      <c r="AB52" s="179"/>
      <c r="AC52" s="179"/>
      <c r="AD52" s="179">
        <v>8</v>
      </c>
      <c r="AE52" s="179"/>
      <c r="AF52" s="179"/>
      <c r="AG52" s="187"/>
      <c r="AH52" s="187"/>
      <c r="AI52" s="187"/>
      <c r="AJ52" s="187">
        <v>9</v>
      </c>
      <c r="AK52" s="179"/>
      <c r="AL52" s="179"/>
      <c r="AM52" s="149"/>
    </row>
    <row r="53" spans="1:40" s="147" customFormat="1" ht="15" customHeight="1">
      <c r="A53" s="147" t="s">
        <v>53</v>
      </c>
      <c r="B53" s="160"/>
      <c r="C53" s="160"/>
      <c r="D53" s="160"/>
      <c r="E53" s="160"/>
      <c r="F53" s="160"/>
      <c r="G53" s="16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row>
    <row r="54" spans="1:40" s="147" customFormat="1" ht="15" customHeight="1">
      <c r="A54" s="147" t="s">
        <v>171</v>
      </c>
      <c r="B54" s="160"/>
      <c r="C54" s="160"/>
      <c r="D54" s="160"/>
      <c r="E54" s="160"/>
      <c r="F54" s="160"/>
      <c r="G54" s="16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row>
    <row r="55" spans="1:40" s="147" customFormat="1" ht="15" customHeight="1">
      <c r="A55" s="147" t="s">
        <v>42</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row>
    <row r="56" spans="1:40" s="147" customFormat="1" ht="15" customHeight="1">
      <c r="A56" s="147" t="s">
        <v>172</v>
      </c>
      <c r="B56" s="160"/>
      <c r="C56" s="160"/>
      <c r="D56" s="160"/>
      <c r="E56" s="160"/>
      <c r="F56" s="160"/>
      <c r="G56" s="16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row>
    <row r="57" spans="1:40" ht="15" customHeight="1">
      <c r="A57" s="147" t="s">
        <v>173</v>
      </c>
      <c r="B57" s="161"/>
      <c r="C57" s="147"/>
      <c r="D57" s="147"/>
      <c r="E57" s="147"/>
      <c r="F57" s="147"/>
      <c r="G57" s="147"/>
    </row>
    <row r="58" spans="1:40" ht="15" customHeight="1">
      <c r="A58" s="147" t="s">
        <v>174</v>
      </c>
      <c r="B58" s="161"/>
      <c r="C58" s="147"/>
      <c r="D58" s="147"/>
      <c r="E58" s="147"/>
      <c r="F58" s="147"/>
      <c r="G58" s="147"/>
    </row>
    <row r="59" spans="1:40" ht="15" customHeight="1">
      <c r="A59" s="147"/>
      <c r="B59" s="157" t="s">
        <v>175</v>
      </c>
      <c r="C59" s="157" t="s">
        <v>176</v>
      </c>
      <c r="D59" s="157"/>
      <c r="E59" s="157"/>
      <c r="F59" s="147"/>
      <c r="G59" s="147"/>
    </row>
    <row r="60" spans="1:40" ht="15" customHeight="1">
      <c r="A60" s="147"/>
      <c r="B60" s="162" t="s">
        <v>180</v>
      </c>
      <c r="C60" s="168" t="s">
        <v>181</v>
      </c>
      <c r="D60" s="168"/>
      <c r="E60" s="168"/>
      <c r="F60" s="147"/>
      <c r="G60" s="147"/>
    </row>
    <row r="61" spans="1:40" ht="15" customHeight="1">
      <c r="A61" s="147"/>
      <c r="B61" s="162" t="s">
        <v>182</v>
      </c>
      <c r="C61" s="168" t="s">
        <v>183</v>
      </c>
      <c r="D61" s="168"/>
      <c r="E61" s="168"/>
      <c r="F61" s="147"/>
      <c r="G61" s="147"/>
    </row>
    <row r="62" spans="1:40" ht="15" customHeight="1">
      <c r="A62" s="147"/>
      <c r="B62" s="162" t="s">
        <v>184</v>
      </c>
      <c r="C62" s="168" t="s">
        <v>185</v>
      </c>
      <c r="D62" s="168"/>
      <c r="E62" s="168"/>
      <c r="F62" s="147"/>
      <c r="G62" s="147"/>
    </row>
    <row r="63" spans="1:40" ht="15" customHeight="1">
      <c r="A63" s="147"/>
      <c r="B63" s="162" t="s">
        <v>187</v>
      </c>
      <c r="C63" s="168" t="s">
        <v>188</v>
      </c>
      <c r="D63" s="168"/>
      <c r="E63" s="168"/>
      <c r="F63" s="147"/>
      <c r="G63" s="147"/>
    </row>
    <row r="64" spans="1:40" ht="15" customHeight="1">
      <c r="A64" s="147"/>
      <c r="B64" s="147" t="s">
        <v>190</v>
      </c>
      <c r="C64" s="147"/>
      <c r="D64" s="147"/>
      <c r="E64" s="147"/>
      <c r="F64" s="147"/>
      <c r="G64" s="147"/>
    </row>
    <row r="65" spans="1:7" ht="15" customHeight="1">
      <c r="A65" s="147"/>
      <c r="B65" s="147" t="s">
        <v>30</v>
      </c>
      <c r="C65" s="147"/>
      <c r="D65" s="147"/>
      <c r="E65" s="147"/>
      <c r="F65" s="147"/>
      <c r="G65" s="147"/>
    </row>
    <row r="66" spans="1:7" ht="15" customHeight="1">
      <c r="A66" s="147"/>
      <c r="B66" s="147" t="s">
        <v>191</v>
      </c>
      <c r="C66" s="147"/>
      <c r="D66" s="147"/>
      <c r="E66" s="147"/>
      <c r="F66" s="147"/>
      <c r="G66" s="147"/>
    </row>
    <row r="67" spans="1:7" ht="15" customHeight="1">
      <c r="A67" s="147" t="s">
        <v>192</v>
      </c>
      <c r="B67" s="161"/>
      <c r="C67" s="147"/>
      <c r="D67" s="147"/>
      <c r="E67" s="147"/>
      <c r="F67" s="147"/>
      <c r="G67" s="147"/>
    </row>
    <row r="68" spans="1:7" ht="15" customHeight="1">
      <c r="A68" s="147" t="s">
        <v>2</v>
      </c>
      <c r="B68" s="161"/>
      <c r="C68" s="147"/>
      <c r="D68" s="147"/>
      <c r="E68" s="147"/>
      <c r="F68" s="147"/>
      <c r="G68" s="147"/>
    </row>
    <row r="69" spans="1:7" ht="15" customHeight="1">
      <c r="A69" s="147" t="s">
        <v>193</v>
      </c>
      <c r="B69" s="161"/>
      <c r="C69" s="147"/>
      <c r="D69" s="147"/>
      <c r="E69" s="147"/>
      <c r="F69" s="147"/>
      <c r="G69" s="147"/>
    </row>
    <row r="70" spans="1:7" ht="15" customHeight="1">
      <c r="A70" s="147" t="s">
        <v>194</v>
      </c>
      <c r="B70" s="161"/>
      <c r="C70" s="147"/>
      <c r="D70" s="147"/>
      <c r="E70" s="147"/>
      <c r="F70" s="147"/>
      <c r="G70" s="147"/>
    </row>
    <row r="71" spans="1:7" ht="15" customHeight="1">
      <c r="A71" s="147" t="s">
        <v>195</v>
      </c>
      <c r="B71" s="161"/>
      <c r="C71" s="147"/>
      <c r="D71" s="147"/>
      <c r="E71" s="147"/>
      <c r="F71" s="147"/>
      <c r="G71" s="147"/>
    </row>
    <row r="72" spans="1:7" ht="15" customHeight="1">
      <c r="A72" s="147" t="s">
        <v>196</v>
      </c>
      <c r="B72" s="161"/>
      <c r="C72" s="147"/>
      <c r="D72" s="147"/>
      <c r="E72" s="147"/>
      <c r="F72" s="147"/>
      <c r="G72" s="147"/>
    </row>
    <row r="73" spans="1:7" ht="15" customHeight="1">
      <c r="A73" s="147"/>
      <c r="B73" s="147" t="s">
        <v>99</v>
      </c>
      <c r="C73" s="147"/>
      <c r="D73" s="147"/>
      <c r="E73" s="147"/>
      <c r="F73" s="147"/>
      <c r="G73" s="147"/>
    </row>
    <row r="74" spans="1:7" ht="15" customHeight="1">
      <c r="A74" s="147"/>
      <c r="B74" s="147" t="s">
        <v>197</v>
      </c>
      <c r="C74" s="147"/>
      <c r="D74" s="147"/>
      <c r="E74" s="147"/>
      <c r="F74" s="147"/>
      <c r="G74" s="147"/>
    </row>
    <row r="75" spans="1:7" ht="15" customHeight="1">
      <c r="A75" s="147" t="s">
        <v>133</v>
      </c>
      <c r="B75" s="161"/>
      <c r="C75" s="147"/>
      <c r="D75" s="147"/>
      <c r="E75" s="147"/>
      <c r="F75" s="147"/>
      <c r="G75" s="147"/>
    </row>
    <row r="76" spans="1:7" ht="15" customHeight="1">
      <c r="A76" s="147" t="s">
        <v>199</v>
      </c>
      <c r="B76" s="161"/>
      <c r="C76" s="147"/>
      <c r="D76" s="147"/>
      <c r="E76" s="147"/>
      <c r="F76" s="147"/>
      <c r="G76" s="147"/>
    </row>
    <row r="77" spans="1:7" ht="15" customHeight="1">
      <c r="A77" s="147" t="s">
        <v>200</v>
      </c>
      <c r="B77" s="161"/>
      <c r="C77" s="147"/>
      <c r="D77" s="147"/>
      <c r="E77" s="147"/>
      <c r="F77" s="147"/>
      <c r="G77" s="147"/>
    </row>
    <row r="78" spans="1:7" ht="15" customHeight="1">
      <c r="A78" s="147" t="s">
        <v>201</v>
      </c>
      <c r="B78" s="161"/>
      <c r="C78" s="147"/>
      <c r="D78" s="147"/>
      <c r="E78" s="147"/>
      <c r="F78" s="147"/>
      <c r="G78" s="147"/>
    </row>
    <row r="79" spans="1:7" ht="15" customHeight="1">
      <c r="A79" s="147" t="s">
        <v>203</v>
      </c>
      <c r="B79" s="161"/>
      <c r="C79" s="147"/>
      <c r="D79" s="147"/>
      <c r="E79" s="147"/>
      <c r="F79" s="147"/>
      <c r="G79" s="147"/>
    </row>
    <row r="80" spans="1:7" ht="15" customHeight="1">
      <c r="A80" s="147" t="s">
        <v>60</v>
      </c>
      <c r="B80" s="161"/>
      <c r="C80" s="147"/>
      <c r="D80" s="147"/>
      <c r="E80" s="147"/>
      <c r="F80" s="147"/>
      <c r="G80" s="147"/>
    </row>
    <row r="81" spans="1:7" ht="15" customHeight="1">
      <c r="A81" s="147" t="s">
        <v>205</v>
      </c>
      <c r="B81" s="161"/>
      <c r="C81" s="147"/>
      <c r="D81" s="147"/>
      <c r="E81" s="147"/>
      <c r="F81" s="147"/>
      <c r="G81" s="147"/>
    </row>
    <row r="82" spans="1:7" ht="15" customHeight="1">
      <c r="A82" s="147" t="s">
        <v>206</v>
      </c>
      <c r="B82" s="161"/>
      <c r="C82" s="147"/>
      <c r="D82" s="147"/>
      <c r="E82" s="147"/>
      <c r="F82" s="147"/>
      <c r="G82" s="147"/>
    </row>
  </sheetData>
  <mergeCells count="146">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2:B42"/>
    <mergeCell ref="C42:D42"/>
    <mergeCell ref="E42:H42"/>
    <mergeCell ref="I42:N42"/>
    <mergeCell ref="A43:B43"/>
    <mergeCell ref="C43:D43"/>
    <mergeCell ref="E43:H43"/>
    <mergeCell ref="I43:N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C50:D50"/>
    <mergeCell ref="E50:H50"/>
    <mergeCell ref="I50:N50"/>
    <mergeCell ref="O50:T50"/>
    <mergeCell ref="U50:Z50"/>
    <mergeCell ref="AA50:AF50"/>
    <mergeCell ref="AG50:AK50"/>
    <mergeCell ref="AL50:AM50"/>
    <mergeCell ref="C59:E59"/>
    <mergeCell ref="C60:E60"/>
    <mergeCell ref="C61:E61"/>
    <mergeCell ref="C62:E62"/>
    <mergeCell ref="C63:E63"/>
    <mergeCell ref="A7:A10"/>
    <mergeCell ref="B7:B8"/>
    <mergeCell ref="C7:C10"/>
    <mergeCell ref="D7:D10"/>
    <mergeCell ref="E7:E10"/>
    <mergeCell ref="AK7:AK10"/>
    <mergeCell ref="AL7:AL10"/>
    <mergeCell ref="AM7:AN10"/>
    <mergeCell ref="B9:B10"/>
    <mergeCell ref="AM31:AN32"/>
    <mergeCell ref="AL38:AL39"/>
  </mergeCells>
  <phoneticPr fontId="4"/>
  <dataValidations count="7">
    <dataValidation type="list" allowBlank="1" showDropDown="0" showInputMessage="1" showErrorMessage="1" sqref="C11:C30">
      <formula1>"A,B,C,D"</formula1>
    </dataValidation>
    <dataValidation operator="greaterThanOrEqual" allowBlank="1" showDropDown="0" showInputMessage="1" showErrorMessage="1" sqref="I44 AJ38:AJ39 AL38 L40 L44 I40"/>
    <dataValidation type="whole" operator="greaterThanOrEqual" allowBlank="1" showDropDown="0" showInputMessage="1" showErrorMessage="1" sqref="I38:I39 D38:F39 AG38:AG39 O38:O39 AD38:AD39 AA38:AA39 X38:X39 U38:U39 R38:R39 L38:L39">
      <formula1>0</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sheetPr codeName="Sheet11"/>
  <dimension ref="A1:AQ90"/>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8.7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4.95"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177</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160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298" t="s">
        <v>150</v>
      </c>
      <c r="B7" s="202" t="s">
        <v>131</v>
      </c>
      <c r="C7" s="226"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298"/>
      <c r="B8" s="203"/>
      <c r="C8" s="227"/>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298"/>
      <c r="B9" s="204" t="s">
        <v>211</v>
      </c>
      <c r="C9" s="227"/>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298"/>
      <c r="B10" s="205"/>
      <c r="C10" s="228"/>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302" t="s">
        <v>319</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302" t="s">
        <v>261</v>
      </c>
      <c r="C14" s="167" t="s">
        <v>180</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302"/>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302"/>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302"/>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302"/>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302"/>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302"/>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302"/>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302"/>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302"/>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302"/>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302"/>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302"/>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302"/>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302"/>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302"/>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302"/>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21" customHeight="1">
      <c r="A35" s="180" t="s">
        <v>155</v>
      </c>
      <c r="B35" s="155"/>
      <c r="C35" s="155"/>
      <c r="D35" s="155"/>
      <c r="E35" s="155"/>
      <c r="F35" s="155"/>
      <c r="G35" s="147"/>
      <c r="H35" s="147"/>
      <c r="I35" s="147"/>
      <c r="J35" s="147"/>
      <c r="K35" s="147"/>
      <c r="L35" s="147"/>
      <c r="M35" s="147"/>
      <c r="N35" s="147"/>
      <c r="O35" s="147"/>
      <c r="AM35" s="155"/>
      <c r="AN35" s="149"/>
    </row>
    <row r="36" spans="1:43" ht="24.95" customHeight="1">
      <c r="A36" s="157"/>
      <c r="B36" s="157"/>
      <c r="C36" s="157"/>
      <c r="D36" s="260">
        <v>4</v>
      </c>
      <c r="E36" s="260">
        <v>5</v>
      </c>
      <c r="F36" s="260">
        <v>6</v>
      </c>
      <c r="G36" s="260"/>
      <c r="H36" s="260"/>
      <c r="I36" s="260">
        <v>7</v>
      </c>
      <c r="J36" s="260"/>
      <c r="K36" s="260"/>
      <c r="L36" s="260">
        <v>8</v>
      </c>
      <c r="M36" s="260"/>
      <c r="N36" s="260"/>
      <c r="O36" s="260">
        <v>9</v>
      </c>
      <c r="P36" s="260"/>
      <c r="Q36" s="260"/>
      <c r="R36" s="260">
        <v>10</v>
      </c>
      <c r="S36" s="260"/>
      <c r="T36" s="260"/>
      <c r="U36" s="260">
        <v>11</v>
      </c>
      <c r="V36" s="260"/>
      <c r="W36" s="260"/>
      <c r="X36" s="260">
        <v>12</v>
      </c>
      <c r="Y36" s="260"/>
      <c r="Z36" s="260"/>
      <c r="AA36" s="260">
        <v>1</v>
      </c>
      <c r="AB36" s="260"/>
      <c r="AC36" s="260"/>
      <c r="AD36" s="260">
        <v>2</v>
      </c>
      <c r="AE36" s="260"/>
      <c r="AF36" s="260"/>
      <c r="AG36" s="260">
        <v>3</v>
      </c>
      <c r="AH36" s="260"/>
      <c r="AI36" s="260"/>
      <c r="AJ36" s="157" t="s">
        <v>265</v>
      </c>
      <c r="AK36" s="157"/>
      <c r="AL36" s="195" t="s">
        <v>266</v>
      </c>
      <c r="AM36" s="310" t="s">
        <v>238</v>
      </c>
      <c r="AN36" s="313"/>
      <c r="AO36" s="211"/>
      <c r="AP36" s="211"/>
      <c r="AQ36" s="211"/>
    </row>
    <row r="37" spans="1:43" ht="21.95" customHeight="1">
      <c r="A37" s="259" t="s">
        <v>271</v>
      </c>
      <c r="B37" s="259"/>
      <c r="C37" s="259"/>
      <c r="D37" s="305">
        <f>SUM(D38,D39,D40,D41,D43,D45)</f>
        <v>1840</v>
      </c>
      <c r="E37" s="305">
        <f>SUM(E38,E39,E40,E41,E43,E45)</f>
        <v>1726</v>
      </c>
      <c r="F37" s="306">
        <f>SUM(F38,F39,F40,F41,F43,F45)</f>
        <v>1840</v>
      </c>
      <c r="G37" s="307"/>
      <c r="H37" s="308"/>
      <c r="I37" s="306">
        <f>SUM(I38,I39,I40,I41,I43,I45)</f>
        <v>1932</v>
      </c>
      <c r="J37" s="307">
        <f>SUM(J38,J39,J40,J41,J43,J45)</f>
        <v>0</v>
      </c>
      <c r="K37" s="308">
        <f>SUM(K38,K39,K40,K41,K43,K45)</f>
        <v>0</v>
      </c>
      <c r="L37" s="306">
        <f>SUM(L38,L39,L40,L41,L43,L45)</f>
        <v>1932</v>
      </c>
      <c r="M37" s="307"/>
      <c r="N37" s="308"/>
      <c r="O37" s="306">
        <f>SUM(O38,O39,O40,O41,O43,O45)</f>
        <v>1748</v>
      </c>
      <c r="P37" s="307"/>
      <c r="Q37" s="308"/>
      <c r="R37" s="306">
        <f>SUM(R38,R39,R40,R41,R43,R45)</f>
        <v>1840</v>
      </c>
      <c r="S37" s="307"/>
      <c r="T37" s="308"/>
      <c r="U37" s="306">
        <f t="shared" ref="U37:AI37" si="3">SUM(U38,U39,U40,U41,U43,U45)</f>
        <v>1840</v>
      </c>
      <c r="V37" s="307">
        <f t="shared" si="3"/>
        <v>0</v>
      </c>
      <c r="W37" s="308">
        <f t="shared" si="3"/>
        <v>0</v>
      </c>
      <c r="X37" s="306">
        <f t="shared" si="3"/>
        <v>1748</v>
      </c>
      <c r="Y37" s="307">
        <f t="shared" si="3"/>
        <v>0</v>
      </c>
      <c r="Z37" s="308">
        <f t="shared" si="3"/>
        <v>0</v>
      </c>
      <c r="AA37" s="306">
        <f t="shared" si="3"/>
        <v>1748</v>
      </c>
      <c r="AB37" s="307">
        <f t="shared" si="3"/>
        <v>0</v>
      </c>
      <c r="AC37" s="308">
        <f t="shared" si="3"/>
        <v>0</v>
      </c>
      <c r="AD37" s="306">
        <f t="shared" si="3"/>
        <v>1748</v>
      </c>
      <c r="AE37" s="307">
        <f t="shared" si="3"/>
        <v>0</v>
      </c>
      <c r="AF37" s="308">
        <f t="shared" si="3"/>
        <v>0</v>
      </c>
      <c r="AG37" s="306">
        <f t="shared" si="3"/>
        <v>1840</v>
      </c>
      <c r="AH37" s="307">
        <f t="shared" si="3"/>
        <v>0</v>
      </c>
      <c r="AI37" s="308">
        <f t="shared" si="3"/>
        <v>0</v>
      </c>
      <c r="AJ37" s="168">
        <f t="shared" ref="AJ37:AJ46" si="4">SUM(D37:AI37)</f>
        <v>21782</v>
      </c>
      <c r="AK37" s="168"/>
      <c r="AL37" s="271">
        <f>ROUNDUP(AJ37/AJ47,1)</f>
        <v>92</v>
      </c>
      <c r="AM37" s="311"/>
      <c r="AN37" s="314"/>
      <c r="AO37" s="211"/>
      <c r="AP37" s="211"/>
      <c r="AQ37" s="211"/>
    </row>
    <row r="38" spans="1:43" ht="21.95" customHeight="1">
      <c r="A38" s="223" t="s">
        <v>320</v>
      </c>
      <c r="B38" s="229"/>
      <c r="C38" s="240"/>
      <c r="D38" s="175">
        <v>50</v>
      </c>
      <c r="E38" s="175">
        <v>45</v>
      </c>
      <c r="F38" s="175">
        <v>50</v>
      </c>
      <c r="G38" s="175"/>
      <c r="H38" s="175"/>
      <c r="I38" s="175">
        <v>50</v>
      </c>
      <c r="J38" s="175"/>
      <c r="K38" s="175"/>
      <c r="L38" s="175">
        <v>50</v>
      </c>
      <c r="M38" s="175"/>
      <c r="N38" s="175"/>
      <c r="O38" s="175">
        <v>45</v>
      </c>
      <c r="P38" s="175"/>
      <c r="Q38" s="175"/>
      <c r="R38" s="175">
        <v>50</v>
      </c>
      <c r="S38" s="175"/>
      <c r="T38" s="175"/>
      <c r="U38" s="175">
        <v>50</v>
      </c>
      <c r="V38" s="175"/>
      <c r="W38" s="175"/>
      <c r="X38" s="175">
        <v>45</v>
      </c>
      <c r="Y38" s="175"/>
      <c r="Z38" s="175"/>
      <c r="AA38" s="175">
        <v>45</v>
      </c>
      <c r="AB38" s="175"/>
      <c r="AC38" s="175"/>
      <c r="AD38" s="175">
        <v>45</v>
      </c>
      <c r="AE38" s="175"/>
      <c r="AF38" s="175"/>
      <c r="AG38" s="175">
        <v>50</v>
      </c>
      <c r="AH38" s="175"/>
      <c r="AI38" s="175"/>
      <c r="AJ38" s="168">
        <f t="shared" si="4"/>
        <v>575</v>
      </c>
      <c r="AK38" s="168"/>
      <c r="AL38" s="271">
        <f t="shared" ref="AL38:AL46" si="5">ROUNDUP(AJ38/$AJ$47,1)</f>
        <v>2.5</v>
      </c>
      <c r="AM38" s="311"/>
      <c r="AN38" s="314"/>
      <c r="AO38" s="211"/>
      <c r="AP38" s="211"/>
      <c r="AQ38" s="211"/>
    </row>
    <row r="39" spans="1:43" ht="21.95" customHeight="1">
      <c r="A39" s="223" t="s">
        <v>56</v>
      </c>
      <c r="B39" s="229"/>
      <c r="C39" s="240"/>
      <c r="D39" s="175">
        <v>50</v>
      </c>
      <c r="E39" s="175">
        <v>50</v>
      </c>
      <c r="F39" s="175">
        <v>50</v>
      </c>
      <c r="G39" s="175"/>
      <c r="H39" s="175"/>
      <c r="I39" s="175">
        <v>55</v>
      </c>
      <c r="J39" s="175"/>
      <c r="K39" s="175"/>
      <c r="L39" s="175">
        <v>55</v>
      </c>
      <c r="M39" s="175"/>
      <c r="N39" s="175"/>
      <c r="O39" s="175">
        <v>50</v>
      </c>
      <c r="P39" s="175"/>
      <c r="Q39" s="175"/>
      <c r="R39" s="175">
        <v>50</v>
      </c>
      <c r="S39" s="175"/>
      <c r="T39" s="175"/>
      <c r="U39" s="175">
        <v>50</v>
      </c>
      <c r="V39" s="175"/>
      <c r="W39" s="175"/>
      <c r="X39" s="175">
        <v>50</v>
      </c>
      <c r="Y39" s="175"/>
      <c r="Z39" s="175"/>
      <c r="AA39" s="175">
        <v>50</v>
      </c>
      <c r="AB39" s="175"/>
      <c r="AC39" s="175"/>
      <c r="AD39" s="175">
        <v>50</v>
      </c>
      <c r="AE39" s="175"/>
      <c r="AF39" s="175"/>
      <c r="AG39" s="175">
        <v>50</v>
      </c>
      <c r="AH39" s="175"/>
      <c r="AI39" s="175"/>
      <c r="AJ39" s="168">
        <f t="shared" si="4"/>
        <v>610</v>
      </c>
      <c r="AK39" s="168"/>
      <c r="AL39" s="271">
        <f t="shared" si="5"/>
        <v>2.6</v>
      </c>
      <c r="AM39" s="311"/>
      <c r="AN39" s="314"/>
      <c r="AO39" s="211"/>
      <c r="AP39" s="211"/>
      <c r="AQ39" s="211"/>
    </row>
    <row r="40" spans="1:43" ht="21.95" customHeight="1">
      <c r="A40" s="223" t="s">
        <v>202</v>
      </c>
      <c r="B40" s="229"/>
      <c r="C40" s="240"/>
      <c r="D40" s="175">
        <v>100</v>
      </c>
      <c r="E40" s="175">
        <v>95</v>
      </c>
      <c r="F40" s="175">
        <v>100</v>
      </c>
      <c r="G40" s="175"/>
      <c r="H40" s="175"/>
      <c r="I40" s="175">
        <v>105</v>
      </c>
      <c r="J40" s="175"/>
      <c r="K40" s="175"/>
      <c r="L40" s="175">
        <v>105</v>
      </c>
      <c r="M40" s="175"/>
      <c r="N40" s="175"/>
      <c r="O40" s="175">
        <v>95</v>
      </c>
      <c r="P40" s="175"/>
      <c r="Q40" s="175"/>
      <c r="R40" s="175">
        <v>100</v>
      </c>
      <c r="S40" s="175"/>
      <c r="T40" s="175"/>
      <c r="U40" s="175">
        <v>100</v>
      </c>
      <c r="V40" s="175"/>
      <c r="W40" s="175"/>
      <c r="X40" s="175">
        <v>95</v>
      </c>
      <c r="Y40" s="175"/>
      <c r="Z40" s="175"/>
      <c r="AA40" s="175">
        <v>95</v>
      </c>
      <c r="AB40" s="175"/>
      <c r="AC40" s="175"/>
      <c r="AD40" s="175">
        <v>95</v>
      </c>
      <c r="AE40" s="175"/>
      <c r="AF40" s="175"/>
      <c r="AG40" s="175">
        <v>100</v>
      </c>
      <c r="AH40" s="175"/>
      <c r="AI40" s="175"/>
      <c r="AJ40" s="168">
        <f t="shared" si="4"/>
        <v>1185</v>
      </c>
      <c r="AK40" s="168"/>
      <c r="AL40" s="271">
        <f t="shared" si="5"/>
        <v>5</v>
      </c>
      <c r="AM40" s="311"/>
      <c r="AN40" s="314"/>
      <c r="AO40" s="211"/>
      <c r="AP40" s="211"/>
      <c r="AQ40" s="211"/>
    </row>
    <row r="41" spans="1:43" ht="21.95" customHeight="1">
      <c r="A41" s="299" t="s">
        <v>273</v>
      </c>
      <c r="B41" s="229"/>
      <c r="C41" s="240"/>
      <c r="D41" s="175">
        <v>100</v>
      </c>
      <c r="E41" s="175">
        <v>95</v>
      </c>
      <c r="F41" s="175">
        <v>100</v>
      </c>
      <c r="G41" s="175"/>
      <c r="H41" s="175"/>
      <c r="I41" s="175">
        <v>105</v>
      </c>
      <c r="J41" s="175"/>
      <c r="K41" s="175"/>
      <c r="L41" s="175">
        <v>105</v>
      </c>
      <c r="M41" s="175"/>
      <c r="N41" s="175"/>
      <c r="O41" s="175">
        <v>95</v>
      </c>
      <c r="P41" s="175"/>
      <c r="Q41" s="175"/>
      <c r="R41" s="175">
        <v>100</v>
      </c>
      <c r="S41" s="175"/>
      <c r="T41" s="175"/>
      <c r="U41" s="175">
        <v>100</v>
      </c>
      <c r="V41" s="175"/>
      <c r="W41" s="175"/>
      <c r="X41" s="175">
        <v>95</v>
      </c>
      <c r="Y41" s="175"/>
      <c r="Z41" s="175"/>
      <c r="AA41" s="175">
        <v>95</v>
      </c>
      <c r="AB41" s="175"/>
      <c r="AC41" s="175"/>
      <c r="AD41" s="175">
        <v>95</v>
      </c>
      <c r="AE41" s="175"/>
      <c r="AF41" s="175"/>
      <c r="AG41" s="175">
        <v>100</v>
      </c>
      <c r="AH41" s="175"/>
      <c r="AI41" s="175"/>
      <c r="AJ41" s="168">
        <f t="shared" si="4"/>
        <v>1185</v>
      </c>
      <c r="AK41" s="168"/>
      <c r="AL41" s="271">
        <f t="shared" si="5"/>
        <v>5</v>
      </c>
      <c r="AM41" s="311"/>
      <c r="AN41" s="314"/>
      <c r="AO41" s="211"/>
      <c r="AP41" s="211"/>
      <c r="AQ41" s="211"/>
    </row>
    <row r="42" spans="1:43" s="297" customFormat="1" ht="21.95" customHeight="1">
      <c r="A42" s="300"/>
      <c r="B42" s="303" t="s">
        <v>321</v>
      </c>
      <c r="C42" s="304"/>
      <c r="D42" s="175">
        <v>100</v>
      </c>
      <c r="E42" s="175">
        <v>95</v>
      </c>
      <c r="F42" s="175">
        <v>100</v>
      </c>
      <c r="G42" s="175"/>
      <c r="H42" s="175"/>
      <c r="I42" s="175">
        <v>105</v>
      </c>
      <c r="J42" s="175"/>
      <c r="K42" s="175"/>
      <c r="L42" s="175">
        <v>105</v>
      </c>
      <c r="M42" s="175"/>
      <c r="N42" s="175"/>
      <c r="O42" s="175">
        <v>95</v>
      </c>
      <c r="P42" s="175"/>
      <c r="Q42" s="175"/>
      <c r="R42" s="175">
        <v>100</v>
      </c>
      <c r="S42" s="175"/>
      <c r="T42" s="175"/>
      <c r="U42" s="175">
        <v>100</v>
      </c>
      <c r="V42" s="175"/>
      <c r="W42" s="175"/>
      <c r="X42" s="175">
        <v>95</v>
      </c>
      <c r="Y42" s="175"/>
      <c r="Z42" s="175"/>
      <c r="AA42" s="175">
        <v>95</v>
      </c>
      <c r="AB42" s="175"/>
      <c r="AC42" s="175"/>
      <c r="AD42" s="175">
        <v>95</v>
      </c>
      <c r="AE42" s="175"/>
      <c r="AF42" s="175"/>
      <c r="AG42" s="175">
        <v>100</v>
      </c>
      <c r="AH42" s="175"/>
      <c r="AI42" s="175"/>
      <c r="AJ42" s="168">
        <f t="shared" si="4"/>
        <v>1185</v>
      </c>
      <c r="AK42" s="168"/>
      <c r="AL42" s="271">
        <f t="shared" si="5"/>
        <v>5</v>
      </c>
      <c r="AM42" s="312">
        <f>ROUNDUP($AJ$42/$AJ$47,1)</f>
        <v>5</v>
      </c>
      <c r="AN42" s="315"/>
      <c r="AO42" s="316"/>
      <c r="AP42" s="316"/>
      <c r="AQ42" s="316"/>
    </row>
    <row r="43" spans="1:43" ht="21.95" customHeight="1">
      <c r="A43" s="299" t="s">
        <v>274</v>
      </c>
      <c r="B43" s="229"/>
      <c r="C43" s="240"/>
      <c r="D43" s="175">
        <v>140</v>
      </c>
      <c r="E43" s="175">
        <v>131</v>
      </c>
      <c r="F43" s="175">
        <v>140</v>
      </c>
      <c r="G43" s="175"/>
      <c r="H43" s="175"/>
      <c r="I43" s="175">
        <v>147</v>
      </c>
      <c r="J43" s="175"/>
      <c r="K43" s="175"/>
      <c r="L43" s="175">
        <v>147</v>
      </c>
      <c r="M43" s="175"/>
      <c r="N43" s="175"/>
      <c r="O43" s="175">
        <v>133</v>
      </c>
      <c r="P43" s="175"/>
      <c r="Q43" s="175"/>
      <c r="R43" s="175">
        <v>140</v>
      </c>
      <c r="S43" s="175"/>
      <c r="T43" s="175"/>
      <c r="U43" s="175">
        <v>140</v>
      </c>
      <c r="V43" s="175"/>
      <c r="W43" s="175"/>
      <c r="X43" s="175">
        <v>133</v>
      </c>
      <c r="Y43" s="175"/>
      <c r="Z43" s="175"/>
      <c r="AA43" s="175">
        <v>133</v>
      </c>
      <c r="AB43" s="175"/>
      <c r="AC43" s="175"/>
      <c r="AD43" s="175">
        <v>133</v>
      </c>
      <c r="AE43" s="175"/>
      <c r="AF43" s="175"/>
      <c r="AG43" s="175">
        <v>140</v>
      </c>
      <c r="AH43" s="175"/>
      <c r="AI43" s="175"/>
      <c r="AJ43" s="168">
        <f t="shared" si="4"/>
        <v>1657</v>
      </c>
      <c r="AK43" s="168"/>
      <c r="AL43" s="271">
        <f t="shared" si="5"/>
        <v>7</v>
      </c>
      <c r="AM43" s="311"/>
      <c r="AN43" s="314"/>
      <c r="AO43" s="211"/>
      <c r="AP43" s="211"/>
      <c r="AQ43" s="211"/>
    </row>
    <row r="44" spans="1:43" s="297" customFormat="1" ht="21.95" customHeight="1">
      <c r="A44" s="301"/>
      <c r="B44" s="303" t="s">
        <v>322</v>
      </c>
      <c r="C44" s="304"/>
      <c r="D44" s="175">
        <v>140</v>
      </c>
      <c r="E44" s="175">
        <v>131</v>
      </c>
      <c r="F44" s="175">
        <v>140</v>
      </c>
      <c r="G44" s="175"/>
      <c r="H44" s="175"/>
      <c r="I44" s="175">
        <v>147</v>
      </c>
      <c r="J44" s="175"/>
      <c r="K44" s="175"/>
      <c r="L44" s="175">
        <v>147</v>
      </c>
      <c r="M44" s="175"/>
      <c r="N44" s="175"/>
      <c r="O44" s="175">
        <v>133</v>
      </c>
      <c r="P44" s="175"/>
      <c r="Q44" s="175"/>
      <c r="R44" s="175">
        <v>140</v>
      </c>
      <c r="S44" s="175"/>
      <c r="T44" s="175"/>
      <c r="U44" s="175">
        <v>140</v>
      </c>
      <c r="V44" s="175"/>
      <c r="W44" s="175"/>
      <c r="X44" s="175">
        <v>133</v>
      </c>
      <c r="Y44" s="175"/>
      <c r="Z44" s="175"/>
      <c r="AA44" s="175">
        <v>133</v>
      </c>
      <c r="AB44" s="175"/>
      <c r="AC44" s="175"/>
      <c r="AD44" s="175">
        <v>133</v>
      </c>
      <c r="AE44" s="175"/>
      <c r="AF44" s="175"/>
      <c r="AG44" s="175">
        <v>140</v>
      </c>
      <c r="AH44" s="175"/>
      <c r="AI44" s="175"/>
      <c r="AJ44" s="168">
        <f t="shared" si="4"/>
        <v>1657</v>
      </c>
      <c r="AK44" s="168"/>
      <c r="AL44" s="271">
        <f t="shared" si="5"/>
        <v>7</v>
      </c>
      <c r="AM44" s="312">
        <f>ROUNDUP($AJ$44/$AJ$47,1)</f>
        <v>7</v>
      </c>
      <c r="AN44" s="315"/>
      <c r="AO44" s="316"/>
      <c r="AP44" s="316"/>
      <c r="AQ44" s="316"/>
    </row>
    <row r="45" spans="1:43" ht="21.95" customHeight="1">
      <c r="A45" s="299" t="s">
        <v>50</v>
      </c>
      <c r="B45" s="229"/>
      <c r="C45" s="240"/>
      <c r="D45" s="175">
        <v>1400</v>
      </c>
      <c r="E45" s="175">
        <v>1310</v>
      </c>
      <c r="F45" s="175">
        <v>1400</v>
      </c>
      <c r="G45" s="175"/>
      <c r="H45" s="175"/>
      <c r="I45" s="175">
        <v>1470</v>
      </c>
      <c r="J45" s="175"/>
      <c r="K45" s="175"/>
      <c r="L45" s="175">
        <v>1470</v>
      </c>
      <c r="M45" s="175"/>
      <c r="N45" s="175"/>
      <c r="O45" s="175">
        <v>1330</v>
      </c>
      <c r="P45" s="175"/>
      <c r="Q45" s="175"/>
      <c r="R45" s="175">
        <v>1400</v>
      </c>
      <c r="S45" s="175"/>
      <c r="T45" s="175"/>
      <c r="U45" s="175">
        <v>1400</v>
      </c>
      <c r="V45" s="175"/>
      <c r="W45" s="175"/>
      <c r="X45" s="175">
        <v>1330</v>
      </c>
      <c r="Y45" s="175"/>
      <c r="Z45" s="175"/>
      <c r="AA45" s="175">
        <v>1330</v>
      </c>
      <c r="AB45" s="175"/>
      <c r="AC45" s="175"/>
      <c r="AD45" s="175">
        <v>1330</v>
      </c>
      <c r="AE45" s="175"/>
      <c r="AF45" s="175"/>
      <c r="AG45" s="175">
        <v>1400</v>
      </c>
      <c r="AH45" s="175"/>
      <c r="AI45" s="175"/>
      <c r="AJ45" s="168">
        <f t="shared" si="4"/>
        <v>16570</v>
      </c>
      <c r="AK45" s="168"/>
      <c r="AL45" s="271">
        <f t="shared" si="5"/>
        <v>70</v>
      </c>
      <c r="AM45" s="311"/>
      <c r="AN45" s="314"/>
      <c r="AO45" s="211"/>
      <c r="AP45" s="211"/>
      <c r="AQ45" s="211"/>
    </row>
    <row r="46" spans="1:43" s="297" customFormat="1" ht="21.95" customHeight="1">
      <c r="A46" s="300"/>
      <c r="B46" s="303" t="s">
        <v>321</v>
      </c>
      <c r="C46" s="304"/>
      <c r="D46" s="175">
        <v>1400</v>
      </c>
      <c r="E46" s="175">
        <v>1310</v>
      </c>
      <c r="F46" s="175">
        <v>1400</v>
      </c>
      <c r="G46" s="175"/>
      <c r="H46" s="175"/>
      <c r="I46" s="175">
        <v>1470</v>
      </c>
      <c r="J46" s="175"/>
      <c r="K46" s="175"/>
      <c r="L46" s="175">
        <v>1470</v>
      </c>
      <c r="M46" s="175"/>
      <c r="N46" s="175"/>
      <c r="O46" s="175">
        <v>1330</v>
      </c>
      <c r="P46" s="175"/>
      <c r="Q46" s="175"/>
      <c r="R46" s="175">
        <v>1400</v>
      </c>
      <c r="S46" s="175"/>
      <c r="T46" s="175"/>
      <c r="U46" s="175">
        <v>1400</v>
      </c>
      <c r="V46" s="175"/>
      <c r="W46" s="175"/>
      <c r="X46" s="175">
        <v>1330</v>
      </c>
      <c r="Y46" s="175"/>
      <c r="Z46" s="175"/>
      <c r="AA46" s="175">
        <v>1330</v>
      </c>
      <c r="AB46" s="175"/>
      <c r="AC46" s="175"/>
      <c r="AD46" s="175">
        <v>1330</v>
      </c>
      <c r="AE46" s="175"/>
      <c r="AF46" s="175"/>
      <c r="AG46" s="175">
        <v>1400</v>
      </c>
      <c r="AH46" s="175"/>
      <c r="AI46" s="175"/>
      <c r="AJ46" s="168">
        <f t="shared" si="4"/>
        <v>16570</v>
      </c>
      <c r="AK46" s="168"/>
      <c r="AL46" s="271">
        <f t="shared" si="5"/>
        <v>70</v>
      </c>
      <c r="AM46" s="312">
        <f>ROUNDUP($AJ$46/$AJ$47,1)</f>
        <v>70</v>
      </c>
      <c r="AN46" s="315"/>
      <c r="AO46" s="316"/>
      <c r="AP46" s="316"/>
      <c r="AQ46" s="316"/>
    </row>
    <row r="47" spans="1:43" ht="21.95" customHeight="1">
      <c r="A47" s="259" t="s">
        <v>268</v>
      </c>
      <c r="B47" s="259"/>
      <c r="C47" s="259"/>
      <c r="D47" s="175">
        <v>20</v>
      </c>
      <c r="E47" s="175">
        <v>19</v>
      </c>
      <c r="F47" s="175">
        <v>20</v>
      </c>
      <c r="G47" s="175"/>
      <c r="H47" s="175"/>
      <c r="I47" s="175">
        <v>21</v>
      </c>
      <c r="J47" s="175"/>
      <c r="K47" s="175"/>
      <c r="L47" s="175">
        <v>21</v>
      </c>
      <c r="M47" s="175"/>
      <c r="N47" s="175"/>
      <c r="O47" s="175">
        <v>19</v>
      </c>
      <c r="P47" s="175"/>
      <c r="Q47" s="175"/>
      <c r="R47" s="175">
        <v>20</v>
      </c>
      <c r="S47" s="175"/>
      <c r="T47" s="175"/>
      <c r="U47" s="175">
        <v>20</v>
      </c>
      <c r="V47" s="175"/>
      <c r="W47" s="175"/>
      <c r="X47" s="175">
        <v>19</v>
      </c>
      <c r="Y47" s="175"/>
      <c r="Z47" s="175"/>
      <c r="AA47" s="175">
        <v>19</v>
      </c>
      <c r="AB47" s="175"/>
      <c r="AC47" s="175"/>
      <c r="AD47" s="175">
        <v>19</v>
      </c>
      <c r="AE47" s="175"/>
      <c r="AF47" s="175"/>
      <c r="AG47" s="175">
        <v>20</v>
      </c>
      <c r="AH47" s="175"/>
      <c r="AI47" s="175"/>
      <c r="AJ47" s="168">
        <f>+SUM(D47:AI47)</f>
        <v>237</v>
      </c>
      <c r="AK47" s="168"/>
      <c r="AL47" s="272"/>
      <c r="AM47" s="311"/>
      <c r="AN47" s="314"/>
      <c r="AO47" s="211"/>
      <c r="AP47" s="211"/>
      <c r="AQ47" s="211"/>
    </row>
    <row r="48" spans="1:43" ht="5.0999999999999996" customHeight="1">
      <c r="A48" s="160"/>
      <c r="B48" s="160"/>
      <c r="C48" s="160"/>
      <c r="D48" s="211"/>
      <c r="E48" s="211"/>
      <c r="F48" s="211"/>
      <c r="G48" s="211"/>
      <c r="H48" s="211"/>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222"/>
      <c r="AK48" s="147"/>
      <c r="AL48" s="155"/>
      <c r="AM48" s="155"/>
      <c r="AN48" s="149"/>
    </row>
    <row r="49" spans="1:40" ht="18" customHeight="1">
      <c r="A49" s="180" t="s">
        <v>221</v>
      </c>
      <c r="B49" s="147"/>
      <c r="D49" s="147"/>
      <c r="E49" s="147"/>
      <c r="F49" s="147"/>
      <c r="G49" s="147"/>
      <c r="H49" s="147"/>
      <c r="I49" s="147"/>
      <c r="J49" s="147"/>
      <c r="K49" s="147"/>
      <c r="L49" s="147"/>
      <c r="M49" s="147"/>
      <c r="N49" s="147"/>
      <c r="O49" s="147"/>
      <c r="P49" s="147"/>
      <c r="Q49" s="147"/>
      <c r="R49" s="147"/>
      <c r="S49" s="147"/>
      <c r="T49" s="147"/>
      <c r="U49" s="147"/>
      <c r="V49" s="147"/>
      <c r="W49" s="155"/>
      <c r="X49" s="147"/>
      <c r="Y49" s="147"/>
      <c r="Z49" s="147"/>
      <c r="AA49" s="147"/>
      <c r="AB49" s="147"/>
      <c r="AC49" s="147"/>
      <c r="AD49" s="147"/>
      <c r="AE49" s="147"/>
      <c r="AF49" s="147"/>
      <c r="AG49" s="147"/>
      <c r="AH49" s="147"/>
      <c r="AI49" s="147"/>
      <c r="AJ49" s="222"/>
      <c r="AK49" s="147"/>
      <c r="AL49" s="155"/>
      <c r="AM49" s="155"/>
      <c r="AN49" s="149"/>
    </row>
    <row r="50" spans="1:40" ht="45" customHeight="1">
      <c r="A50" s="157" t="s">
        <v>83</v>
      </c>
      <c r="B50" s="157"/>
      <c r="C50" s="157" t="s">
        <v>260</v>
      </c>
      <c r="D50" s="157"/>
      <c r="E50" s="195" t="s">
        <v>319</v>
      </c>
      <c r="F50" s="195"/>
      <c r="G50" s="195"/>
      <c r="H50" s="195"/>
      <c r="I50" s="207" t="s">
        <v>313</v>
      </c>
      <c r="J50" s="214"/>
      <c r="K50" s="214"/>
      <c r="L50" s="214"/>
      <c r="M50" s="214"/>
      <c r="N50" s="192"/>
      <c r="O50" s="211"/>
      <c r="Q50" s="211"/>
      <c r="R50" s="211"/>
      <c r="S50" s="211"/>
      <c r="T50" s="211"/>
      <c r="U50" s="211"/>
      <c r="W50" s="155"/>
      <c r="X50" s="147"/>
      <c r="Y50" s="147"/>
      <c r="Z50" s="147"/>
      <c r="AA50" s="147"/>
      <c r="AB50" s="147"/>
      <c r="AC50" s="147"/>
      <c r="AD50" s="147"/>
      <c r="AE50" s="147"/>
      <c r="AF50" s="147"/>
      <c r="AG50" s="147"/>
      <c r="AH50" s="147"/>
      <c r="AI50" s="147"/>
      <c r="AJ50" s="222"/>
      <c r="AK50" s="147"/>
      <c r="AL50" s="155"/>
      <c r="AM50" s="155"/>
      <c r="AN50" s="149"/>
    </row>
    <row r="51" spans="1:40" ht="18" customHeight="1">
      <c r="A51" s="195" t="s">
        <v>57</v>
      </c>
      <c r="B51" s="195"/>
      <c r="C51" s="176">
        <f>ROUNDDOWN(IF(AL37&lt;=30,1,1+ROUNDUP((AL37-30)/30,0)),1)</f>
        <v>4</v>
      </c>
      <c r="D51" s="176"/>
      <c r="E51" s="176">
        <f>ROUNDDOWN(AL37/6,1)</f>
        <v>15.3</v>
      </c>
      <c r="F51" s="176"/>
      <c r="G51" s="176"/>
      <c r="H51" s="176"/>
      <c r="I51" s="309">
        <f>ROUNDDOWN($AL$40/9,1)+ROUNDDOWN(($AL$41-$AM$42)/6,1)+ROUNDDOWN($AM$42/12,1)+ROUNDDOWN(($AL$43-$AM$44)/4,1)+ROUNDDOWN($AM$44/8,1)+ROUNDDOWN(($AL$45-$AM$46)/2.5,1)+ROUNDDOWN($AM$46/5,1)</f>
        <v>15.7</v>
      </c>
      <c r="J51" s="309"/>
      <c r="K51" s="309"/>
      <c r="L51" s="309"/>
      <c r="M51" s="309"/>
      <c r="N51" s="309"/>
      <c r="O51" s="211"/>
      <c r="Q51" s="211"/>
      <c r="R51" s="211"/>
      <c r="S51" s="211"/>
      <c r="T51" s="211"/>
      <c r="U51" s="211"/>
      <c r="W51" s="155"/>
      <c r="X51" s="147"/>
      <c r="Y51" s="147"/>
      <c r="Z51" s="147"/>
      <c r="AA51" s="147"/>
      <c r="AB51" s="147"/>
      <c r="AC51" s="147"/>
      <c r="AD51" s="147"/>
      <c r="AE51" s="147"/>
      <c r="AF51" s="147"/>
      <c r="AG51" s="147"/>
      <c r="AH51" s="147"/>
      <c r="AI51" s="147"/>
      <c r="AJ51" s="222"/>
      <c r="AK51" s="147"/>
      <c r="AL51" s="155"/>
      <c r="AM51" s="155"/>
      <c r="AN51" s="149"/>
    </row>
    <row r="52" spans="1:40" ht="5.0999999999999996" customHeight="1">
      <c r="A52" s="160"/>
      <c r="B52" s="160"/>
      <c r="C52" s="160"/>
      <c r="D52" s="160"/>
      <c r="E52" s="160"/>
      <c r="F52" s="160"/>
      <c r="G52" s="160"/>
      <c r="H52" s="160"/>
      <c r="I52" s="160"/>
      <c r="J52" s="147"/>
      <c r="K52" s="147"/>
      <c r="L52" s="147"/>
      <c r="M52" s="222"/>
      <c r="N52" s="147"/>
      <c r="O52" s="147"/>
      <c r="P52" s="147"/>
      <c r="Q52" s="211"/>
      <c r="W52" s="155"/>
      <c r="X52" s="147"/>
      <c r="Y52" s="147"/>
      <c r="Z52" s="147"/>
      <c r="AA52" s="147"/>
      <c r="AB52" s="147"/>
      <c r="AC52" s="147"/>
      <c r="AD52" s="147"/>
      <c r="AE52" s="147"/>
      <c r="AF52" s="147"/>
      <c r="AG52" s="147"/>
      <c r="AH52" s="147"/>
      <c r="AI52" s="147"/>
      <c r="AJ52" s="222"/>
      <c r="AK52" s="147"/>
      <c r="AL52" s="155"/>
      <c r="AM52" s="155"/>
      <c r="AN52" s="149"/>
    </row>
    <row r="53" spans="1:40" ht="21" customHeight="1">
      <c r="A53" s="180" t="s">
        <v>245</v>
      </c>
      <c r="B53" s="145"/>
      <c r="C53" s="156"/>
      <c r="D53" s="156"/>
      <c r="E53" s="156"/>
      <c r="F53" s="156"/>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56"/>
      <c r="AM53" s="156"/>
      <c r="AN53" s="149"/>
    </row>
    <row r="54" spans="1:40" ht="24.95" customHeight="1">
      <c r="A54" s="149"/>
      <c r="B54" s="155"/>
      <c r="C54" s="207" t="str">
        <f>IF(VLOOKUP($AK$1,選択肢!$A$1:$J$32,C59,FALSE)=0,"-",VLOOKUP($AK$1,選択肢!$A$1:$J$32,C59,FALSE))</f>
        <v>管理者</v>
      </c>
      <c r="D54" s="214"/>
      <c r="E54" s="195" t="str">
        <f>IF(VLOOKUP($AK$1,選択肢!$A$1:$J$32,E59,FALSE)=0,"-",VLOOKUP($AK$1,選択肢!$A$1:$J$32,E59,FALSE))</f>
        <v>サービス管理責任者</v>
      </c>
      <c r="F54" s="195"/>
      <c r="G54" s="195"/>
      <c r="H54" s="195"/>
      <c r="I54" s="207" t="str">
        <f>IF(VLOOKUP($AK$1,選択肢!$A$1:$J$32,I59,FALSE)=0,"-",VLOOKUP($AK$1,選択肢!$A$1:$J$32,I59,FALSE))</f>
        <v>世話人</v>
      </c>
      <c r="J54" s="214"/>
      <c r="K54" s="214"/>
      <c r="L54" s="214"/>
      <c r="M54" s="214"/>
      <c r="N54" s="192"/>
      <c r="O54" s="207" t="str">
        <f>IF(VLOOKUP($AK$1,選択肢!$A$1:$J$32,O59,FALSE)=0,"-",VLOOKUP($AK$1,選択肢!$A$1:$J$32,O59,FALSE))</f>
        <v>生活支援員</v>
      </c>
      <c r="P54" s="214"/>
      <c r="Q54" s="214"/>
      <c r="R54" s="214"/>
      <c r="S54" s="214"/>
      <c r="T54" s="192"/>
      <c r="U54" s="207" t="str">
        <f>IF(VLOOKUP($AK$1,選択肢!$A$1:$J$32,U59,FALSE)=0,"-",VLOOKUP($AK$1,選択肢!$A$1:$J$32,U59,FALSE))</f>
        <v>-</v>
      </c>
      <c r="V54" s="214"/>
      <c r="W54" s="214"/>
      <c r="X54" s="214"/>
      <c r="Y54" s="214"/>
      <c r="Z54" s="192"/>
      <c r="AA54" s="207" t="str">
        <f>IF(VLOOKUP($AK$1,選択肢!$A$1:$J$32,AA59,FALSE)=0,"-",VLOOKUP($AK$1,選択肢!$A$1:$J$32,AA59,FALSE))</f>
        <v>-</v>
      </c>
      <c r="AB54" s="214"/>
      <c r="AC54" s="214"/>
      <c r="AD54" s="214"/>
      <c r="AE54" s="214"/>
      <c r="AF54" s="192"/>
      <c r="AG54" s="195" t="str">
        <f>IF(VLOOKUP($AK$1,選択肢!$A$1:$J$32,AG59,FALSE)=0,"-",VLOOKUP($AK$1,選択肢!$A$1:$J$32,AG59,FALSE))</f>
        <v>-</v>
      </c>
      <c r="AH54" s="195"/>
      <c r="AI54" s="195"/>
      <c r="AJ54" s="195"/>
      <c r="AK54" s="195"/>
      <c r="AL54" s="195" t="str">
        <f>IF(VLOOKUP($AK$1,選択肢!$A$1:$J$32,AL59,FALSE)=0,"-",VLOOKUP($AK$1,選択肢!$A$1:$J$32,AL59,FALSE))</f>
        <v>-</v>
      </c>
      <c r="AM54" s="195"/>
      <c r="AN54" s="149"/>
    </row>
    <row r="55" spans="1:40" ht="18" customHeight="1">
      <c r="A55" s="149"/>
      <c r="B55" s="155"/>
      <c r="C55" s="153" t="s">
        <v>246</v>
      </c>
      <c r="D55" s="153" t="s">
        <v>247</v>
      </c>
      <c r="E55" s="157" t="s">
        <v>246</v>
      </c>
      <c r="F55" s="157" t="s">
        <v>247</v>
      </c>
      <c r="G55" s="157"/>
      <c r="H55" s="157"/>
      <c r="I55" s="153" t="s">
        <v>246</v>
      </c>
      <c r="J55" s="154"/>
      <c r="K55" s="171"/>
      <c r="L55" s="153" t="s">
        <v>247</v>
      </c>
      <c r="M55" s="154"/>
      <c r="N55" s="171"/>
      <c r="O55" s="153" t="s">
        <v>246</v>
      </c>
      <c r="P55" s="154"/>
      <c r="Q55" s="171"/>
      <c r="R55" s="153" t="s">
        <v>247</v>
      </c>
      <c r="S55" s="154"/>
      <c r="T55" s="171"/>
      <c r="U55" s="153" t="s">
        <v>246</v>
      </c>
      <c r="V55" s="154"/>
      <c r="W55" s="171"/>
      <c r="X55" s="153" t="s">
        <v>247</v>
      </c>
      <c r="Y55" s="154"/>
      <c r="Z55" s="171"/>
      <c r="AA55" s="153" t="s">
        <v>246</v>
      </c>
      <c r="AB55" s="154"/>
      <c r="AC55" s="171"/>
      <c r="AD55" s="153" t="s">
        <v>247</v>
      </c>
      <c r="AE55" s="154"/>
      <c r="AF55" s="171"/>
      <c r="AG55" s="153" t="s">
        <v>246</v>
      </c>
      <c r="AH55" s="154"/>
      <c r="AI55" s="171"/>
      <c r="AJ55" s="153" t="s">
        <v>247</v>
      </c>
      <c r="AK55" s="171"/>
      <c r="AL55" s="157" t="s">
        <v>55</v>
      </c>
      <c r="AM55" s="157" t="s">
        <v>269</v>
      </c>
      <c r="AN55" s="149"/>
    </row>
    <row r="56" spans="1:40" ht="18" customHeight="1">
      <c r="A56" s="149"/>
      <c r="B56" s="157" t="s">
        <v>249</v>
      </c>
      <c r="C56" s="157">
        <f>COUNTIFS($B$11:$B$30,C$54,$C$11:$C$30,"A",$E$11:$E$30,"*")</f>
        <v>1</v>
      </c>
      <c r="D56" s="157">
        <f>COUNTIFS($B$11:$B$30,C$54,$C$11:$C$30,"B",$E$11:$E$30,"*")</f>
        <v>0</v>
      </c>
      <c r="E56" s="157">
        <f>COUNTIFS($B$11:$B$30,E$54,$C$11:$C$30,"A",$E$11:$E$30,"*")</f>
        <v>0</v>
      </c>
      <c r="F56" s="153">
        <f>COUNTIFS($B$11:$B$30,E$54,$C$11:$C$30,"B",$E$11:$E$30,"*")</f>
        <v>1</v>
      </c>
      <c r="G56" s="154"/>
      <c r="H56" s="171"/>
      <c r="I56" s="153">
        <f>COUNTIFS($B$11:$B$30,I$54,$C$11:$C$30,"A",$E$11:$E$30,"*")</f>
        <v>0</v>
      </c>
      <c r="J56" s="154"/>
      <c r="K56" s="171"/>
      <c r="L56" s="153">
        <f>COUNTIFS($B$11:$B$30,I$54,$C$11:$C$30,"B",$E$11:$E$30,"*")</f>
        <v>0</v>
      </c>
      <c r="M56" s="154"/>
      <c r="N56" s="171"/>
      <c r="O56" s="153">
        <f>COUNTIFS($B$11:$B$30,O$54,$C$11:$C$30,"A",$E$11:$E$30,"*")</f>
        <v>1</v>
      </c>
      <c r="P56" s="154"/>
      <c r="Q56" s="171"/>
      <c r="R56" s="153">
        <f>COUNTIFS($B$11:$B$30,O$54,$C$11:$C$30,"B",$E$11:$E$30,"*")</f>
        <v>0</v>
      </c>
      <c r="S56" s="154"/>
      <c r="T56" s="171"/>
      <c r="U56" s="153">
        <f>COUNTIFS($B$11:$B$30,U$54,$C$11:$C$30,"A",$E$11:$E$30,"*")</f>
        <v>0</v>
      </c>
      <c r="V56" s="154"/>
      <c r="W56" s="171"/>
      <c r="X56" s="153">
        <f>COUNTIFS($B$11:$B$30,U$54,$C$11:$C$30,"B",$E$11:$E$30,"*")</f>
        <v>0</v>
      </c>
      <c r="Y56" s="154"/>
      <c r="Z56" s="171"/>
      <c r="AA56" s="153">
        <f>COUNTIFS($B$11:$B$30,AA$54,$C$11:$C$30,"A",$E$11:$E$30,"*")</f>
        <v>0</v>
      </c>
      <c r="AB56" s="154"/>
      <c r="AC56" s="171"/>
      <c r="AD56" s="153">
        <f>COUNTIFS($B$11:$B$30,AA$54,$C$11:$C$30,"B",$E$11:$E$30,"*")</f>
        <v>0</v>
      </c>
      <c r="AE56" s="154"/>
      <c r="AF56" s="171"/>
      <c r="AG56" s="153">
        <f>COUNTIFS($B$11:$B$30,AG$54,$C$11:$C$30,"A",$E$11:$E$30,"*")</f>
        <v>0</v>
      </c>
      <c r="AH56" s="154"/>
      <c r="AI56" s="171"/>
      <c r="AJ56" s="153">
        <f>COUNTIFS($B$11:$B$30,AG$54,$C$11:$C$30,"B",$E$11:$E$30,"*")</f>
        <v>0</v>
      </c>
      <c r="AK56" s="171"/>
      <c r="AL56" s="157">
        <f>COUNTIFS($B$11:$B$30,AL$54,$C$11:$C$30,"A",$E$11:$E$30,"*")</f>
        <v>0</v>
      </c>
      <c r="AM56" s="157">
        <f>COUNTIFS($B$11:$B$30,AL$54,$C$11:$C$30,"B",$E$11:$E$30,"*")</f>
        <v>0</v>
      </c>
      <c r="AN56" s="149"/>
    </row>
    <row r="57" spans="1:40" ht="18" customHeight="1">
      <c r="A57" s="149"/>
      <c r="B57" s="195" t="s">
        <v>251</v>
      </c>
      <c r="C57" s="208"/>
      <c r="D57" s="208"/>
      <c r="E57" s="157">
        <f>COUNTIFS($B$11:$B$30,E$54,$C$11:$C$30,"C",$E$11:$E$30,"*")</f>
        <v>0</v>
      </c>
      <c r="F57" s="153">
        <f>COUNTIFS($B$11:$B$30,E$54,$C$11:$C$30,"D",$E$11:$E$30,"*")</f>
        <v>0</v>
      </c>
      <c r="G57" s="154"/>
      <c r="H57" s="171"/>
      <c r="I57" s="153">
        <f>COUNTIFS($B$11:$B$30,I$54,$C$11:$C$30,"C",$E$11:$E$30,"*")</f>
        <v>1</v>
      </c>
      <c r="J57" s="154"/>
      <c r="K57" s="171"/>
      <c r="L57" s="153">
        <f>COUNTIFS($B$11:$B$30,I$54,$C$11:$C$30,"D",$E$11:$E$30,"*")</f>
        <v>0</v>
      </c>
      <c r="M57" s="154"/>
      <c r="N57" s="171"/>
      <c r="O57" s="153">
        <f>COUNTIFS($B$11:$B$30,O$54,$C$11:$C$30,"C",$E$11:$E$30,"*")</f>
        <v>0</v>
      </c>
      <c r="P57" s="154"/>
      <c r="Q57" s="171"/>
      <c r="R57" s="153">
        <f>COUNTIFS($B$11:$B$30,O$54,$C$11:$C$30,"D",$E$11:$E$30,"*")</f>
        <v>0</v>
      </c>
      <c r="S57" s="154"/>
      <c r="T57" s="171"/>
      <c r="U57" s="153">
        <f>COUNTIFS($B$11:$B$30,U$54,$C$11:$C$30,"C",$E$11:$E$30,"*")</f>
        <v>0</v>
      </c>
      <c r="V57" s="154"/>
      <c r="W57" s="171"/>
      <c r="X57" s="153">
        <f>COUNTIFS($B$11:$B$30,U$54,$C$11:$C$30,"D",$E$11:$E$30,"*")</f>
        <v>0</v>
      </c>
      <c r="Y57" s="154"/>
      <c r="Z57" s="171"/>
      <c r="AA57" s="153">
        <f>COUNTIFS($B$11:$B$30,AA$54,$C$11:$C$30,"C",$E$11:$E$30,"*")</f>
        <v>0</v>
      </c>
      <c r="AB57" s="154"/>
      <c r="AC57" s="171"/>
      <c r="AD57" s="153">
        <f>COUNTIFS($B$11:$B$30,AA$54,$C$11:$C$30,"D",$E$11:$E$30,"*")</f>
        <v>0</v>
      </c>
      <c r="AE57" s="154"/>
      <c r="AF57" s="171"/>
      <c r="AG57" s="153">
        <f>COUNTIFS($B$11:$B$30,AG$54,$C$11:$C$30,"C",$E$11:$E$30,"*")</f>
        <v>0</v>
      </c>
      <c r="AH57" s="154"/>
      <c r="AI57" s="171"/>
      <c r="AJ57" s="153">
        <f>COUNTIFS($B$11:$B$30,AG$54,$C$11:$C$30,"D",$E$11:$E$30,"*")</f>
        <v>0</v>
      </c>
      <c r="AK57" s="171"/>
      <c r="AL57" s="157">
        <f>COUNTIFS($B$11:$B$30,AL$54,$C$11:$C$30,"C",$E$11:$E$30,"*")</f>
        <v>0</v>
      </c>
      <c r="AM57" s="157">
        <f>COUNTIFS($B$11:$B$30,AL$54,$C$11:$C$30,"D",$E$11:$E$30,"*")</f>
        <v>0</v>
      </c>
      <c r="AN57" s="149"/>
    </row>
    <row r="58" spans="1:40" ht="24.95" customHeight="1">
      <c r="A58" s="149"/>
      <c r="B58" s="195" t="s">
        <v>252</v>
      </c>
      <c r="C58" s="252"/>
      <c r="D58" s="254"/>
      <c r="E58" s="207">
        <f>IF($AK$3="４週",SUMIFS($AK$11:$AK$30,$B$11:$B$30,E54)/4/$AH$5,IF($AK$3="歴月",SUMIFS($AK$11:$AK$30,$B$11:$B$30,E54)/$AL$5,"記載する期間を選択してください"))</f>
        <v>0</v>
      </c>
      <c r="F58" s="214"/>
      <c r="G58" s="214"/>
      <c r="H58" s="192"/>
      <c r="I58" s="207">
        <f>IF($AK$3="４週",SUMIFS($AK$11:$AK$30,$B$11:$B$30,I54)/4/$AH$5,IF($AK$3="歴月",SUMIFS($AK$11:$AK$30,$B$11:$B$30,I54)/$AL$5,"記載する期間を選択してください"))</f>
        <v>0</v>
      </c>
      <c r="J58" s="214"/>
      <c r="K58" s="214"/>
      <c r="L58" s="214"/>
      <c r="M58" s="214"/>
      <c r="N58" s="192"/>
      <c r="O58" s="207">
        <f>IF($AK$3="４週",SUMIFS($AK$11:$AK$30,$B$11:$B$30,O54)/4/$AH$5,IF($AK$3="歴月",SUMIFS($AK$11:$AK$30,$B$11:$B$30,O54)/$AL$5,"記載する期間を選択してください"))</f>
        <v>0</v>
      </c>
      <c r="P58" s="214"/>
      <c r="Q58" s="214"/>
      <c r="R58" s="214"/>
      <c r="S58" s="214"/>
      <c r="T58" s="192"/>
      <c r="U58" s="207">
        <f>IF($AK$3="４週",SUMIFS($AK$11:$AK$30,$B$11:$B$30,U54)/4/$AH$5,IF($AK$3="歴月",SUMIFS($AK$11:$AK$30,$B$11:$B$30,U54)/$AL$5,"記載する期間を選択してください"))</f>
        <v>0</v>
      </c>
      <c r="V58" s="214"/>
      <c r="W58" s="214"/>
      <c r="X58" s="214"/>
      <c r="Y58" s="214"/>
      <c r="Z58" s="192"/>
      <c r="AA58" s="207">
        <f>IF($AK$3="４週",SUMIFS($AK$11:$AK$30,$B$11:$B$30,AA54)/4/$AH$5,IF($AK$3="歴月",SUMIFS($AK$11:$AK$30,$B$11:$B$30,AA54)/$AL$5,"記載する期間を選択してください"))</f>
        <v>0</v>
      </c>
      <c r="AB58" s="214"/>
      <c r="AC58" s="214"/>
      <c r="AD58" s="214"/>
      <c r="AE58" s="214"/>
      <c r="AF58" s="192"/>
      <c r="AG58" s="207">
        <f>IF($AK$3="４週",SUMIFS($AK$11:$AK$30,$B$11:$B$30,AG54)/4/$AH$5,IF($AK$3="歴月",SUMIFS($AK$11:$AK$30,$B$11:$B$30,AG54)/$AL$5,"記載する期間を選択してください"))</f>
        <v>0</v>
      </c>
      <c r="AH58" s="214"/>
      <c r="AI58" s="214"/>
      <c r="AJ58" s="214"/>
      <c r="AK58" s="192"/>
      <c r="AL58" s="207">
        <f>IF($AK$3="４週",SUMIFS($AK$11:$AK$30,$B$11:$B$30,AL54)/4/$AH$5,IF($AK$3="歴月",SUMIFS($AK$11:$AK$30,$B$11:$B$30,AL54)/$AL$5,"記載する期間を選択してください"))</f>
        <v>0</v>
      </c>
      <c r="AM58" s="192"/>
      <c r="AN58" s="149"/>
    </row>
    <row r="59" spans="1:40" ht="5.0999999999999996" customHeight="1">
      <c r="A59" s="149"/>
      <c r="B59" s="145"/>
      <c r="C59" s="179">
        <v>2</v>
      </c>
      <c r="D59" s="179"/>
      <c r="E59" s="179">
        <v>3</v>
      </c>
      <c r="F59" s="179"/>
      <c r="G59" s="179"/>
      <c r="H59" s="179"/>
      <c r="I59" s="179">
        <v>4</v>
      </c>
      <c r="J59" s="179"/>
      <c r="K59" s="179"/>
      <c r="L59" s="179"/>
      <c r="M59" s="179"/>
      <c r="N59" s="179"/>
      <c r="O59" s="179">
        <v>5</v>
      </c>
      <c r="P59" s="179"/>
      <c r="Q59" s="179"/>
      <c r="R59" s="179"/>
      <c r="S59" s="179"/>
      <c r="T59" s="179"/>
      <c r="U59" s="179">
        <v>6</v>
      </c>
      <c r="V59" s="179"/>
      <c r="W59" s="179"/>
      <c r="X59" s="179"/>
      <c r="Y59" s="179"/>
      <c r="Z59" s="179"/>
      <c r="AA59" s="179">
        <v>7</v>
      </c>
      <c r="AB59" s="179"/>
      <c r="AC59" s="179"/>
      <c r="AD59" s="179"/>
      <c r="AE59" s="179"/>
      <c r="AF59" s="179"/>
      <c r="AG59" s="179">
        <v>8</v>
      </c>
      <c r="AH59" s="179"/>
      <c r="AI59" s="179"/>
      <c r="AJ59" s="179"/>
      <c r="AK59" s="179"/>
      <c r="AL59" s="179">
        <v>9</v>
      </c>
      <c r="AM59" s="156"/>
      <c r="AN59" s="149"/>
    </row>
    <row r="60" spans="1:40" ht="15" customHeight="1">
      <c r="A60" s="147" t="s">
        <v>170</v>
      </c>
      <c r="B60" s="159"/>
      <c r="C60" s="159"/>
      <c r="D60" s="159"/>
      <c r="E60" s="159"/>
      <c r="F60" s="178"/>
      <c r="G60" s="159"/>
      <c r="H60" s="179"/>
      <c r="I60" s="179"/>
      <c r="J60" s="179"/>
      <c r="K60" s="179"/>
      <c r="L60" s="179"/>
      <c r="M60" s="179"/>
      <c r="N60" s="179"/>
      <c r="O60" s="179"/>
      <c r="P60" s="179"/>
      <c r="Q60" s="179"/>
      <c r="R60" s="179">
        <v>6</v>
      </c>
      <c r="S60" s="179"/>
      <c r="T60" s="179"/>
      <c r="U60" s="179"/>
      <c r="V60" s="179"/>
      <c r="W60" s="179"/>
      <c r="X60" s="179">
        <v>7</v>
      </c>
      <c r="Y60" s="179"/>
      <c r="Z60" s="179"/>
      <c r="AA60" s="179"/>
      <c r="AB60" s="179"/>
      <c r="AC60" s="179"/>
      <c r="AD60" s="179">
        <v>8</v>
      </c>
      <c r="AE60" s="179"/>
      <c r="AF60" s="179"/>
      <c r="AG60" s="187"/>
      <c r="AH60" s="187"/>
      <c r="AI60" s="187"/>
      <c r="AJ60" s="187">
        <v>9</v>
      </c>
      <c r="AK60" s="179"/>
      <c r="AL60" s="179"/>
      <c r="AM60" s="149"/>
    </row>
    <row r="61" spans="1:40" s="147" customFormat="1" ht="15" customHeight="1">
      <c r="A61" s="147" t="s">
        <v>53</v>
      </c>
      <c r="B61" s="160"/>
      <c r="C61" s="160"/>
      <c r="D61" s="160"/>
      <c r="E61" s="160"/>
      <c r="F61" s="160"/>
      <c r="G61" s="16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row>
    <row r="62" spans="1:40" s="147" customFormat="1" ht="15" customHeight="1">
      <c r="A62" s="147" t="s">
        <v>171</v>
      </c>
      <c r="B62" s="160"/>
      <c r="C62" s="160"/>
      <c r="D62" s="160"/>
      <c r="E62" s="160"/>
      <c r="F62" s="160"/>
      <c r="G62" s="16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row>
    <row r="63" spans="1:40" s="147" customFormat="1" ht="15" customHeight="1">
      <c r="A63" s="147" t="s">
        <v>42</v>
      </c>
      <c r="B63" s="160"/>
      <c r="C63" s="160"/>
      <c r="D63" s="160"/>
      <c r="E63" s="160"/>
      <c r="F63" s="160"/>
      <c r="G63" s="16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row>
    <row r="64" spans="1:40" s="147" customFormat="1" ht="15" customHeight="1">
      <c r="A64" s="147" t="s">
        <v>172</v>
      </c>
      <c r="B64" s="160"/>
      <c r="C64" s="160"/>
      <c r="D64" s="160"/>
      <c r="E64" s="160"/>
      <c r="F64" s="160"/>
      <c r="G64" s="16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row>
    <row r="65" spans="1:7" ht="15" customHeight="1">
      <c r="A65" s="147" t="s">
        <v>173</v>
      </c>
      <c r="B65" s="161"/>
      <c r="C65" s="147"/>
      <c r="D65" s="147"/>
      <c r="E65" s="147"/>
      <c r="F65" s="147"/>
      <c r="G65" s="147"/>
    </row>
    <row r="66" spans="1:7" ht="15" customHeight="1">
      <c r="A66" s="147" t="s">
        <v>174</v>
      </c>
      <c r="B66" s="161"/>
      <c r="C66" s="147"/>
      <c r="D66" s="147"/>
      <c r="E66" s="147"/>
      <c r="F66" s="147"/>
      <c r="G66" s="147"/>
    </row>
    <row r="67" spans="1:7" ht="15" customHeight="1">
      <c r="A67" s="147"/>
      <c r="B67" s="157" t="s">
        <v>175</v>
      </c>
      <c r="C67" s="157" t="s">
        <v>176</v>
      </c>
      <c r="D67" s="157"/>
      <c r="E67" s="157"/>
      <c r="F67" s="147"/>
      <c r="G67" s="147"/>
    </row>
    <row r="68" spans="1:7" ht="15" customHeight="1">
      <c r="A68" s="147"/>
      <c r="B68" s="162" t="s">
        <v>180</v>
      </c>
      <c r="C68" s="168" t="s">
        <v>181</v>
      </c>
      <c r="D68" s="168"/>
      <c r="E68" s="168"/>
      <c r="F68" s="147"/>
      <c r="G68" s="147"/>
    </row>
    <row r="69" spans="1:7" ht="15" customHeight="1">
      <c r="A69" s="147"/>
      <c r="B69" s="162" t="s">
        <v>182</v>
      </c>
      <c r="C69" s="168" t="s">
        <v>183</v>
      </c>
      <c r="D69" s="168"/>
      <c r="E69" s="168"/>
      <c r="F69" s="147"/>
      <c r="G69" s="147"/>
    </row>
    <row r="70" spans="1:7" ht="15" customHeight="1">
      <c r="A70" s="147"/>
      <c r="B70" s="162" t="s">
        <v>184</v>
      </c>
      <c r="C70" s="168" t="s">
        <v>185</v>
      </c>
      <c r="D70" s="168"/>
      <c r="E70" s="168"/>
      <c r="F70" s="147"/>
      <c r="G70" s="147"/>
    </row>
    <row r="71" spans="1:7" ht="15" customHeight="1">
      <c r="A71" s="147"/>
      <c r="B71" s="162" t="s">
        <v>187</v>
      </c>
      <c r="C71" s="168" t="s">
        <v>188</v>
      </c>
      <c r="D71" s="168"/>
      <c r="E71" s="168"/>
      <c r="F71" s="147"/>
      <c r="G71" s="147"/>
    </row>
    <row r="72" spans="1:7" ht="15" customHeight="1">
      <c r="A72" s="147"/>
      <c r="B72" s="147" t="s">
        <v>190</v>
      </c>
      <c r="C72" s="147"/>
      <c r="D72" s="147"/>
      <c r="E72" s="147"/>
      <c r="F72" s="147"/>
      <c r="G72" s="147"/>
    </row>
    <row r="73" spans="1:7" ht="15" customHeight="1">
      <c r="A73" s="147"/>
      <c r="B73" s="147" t="s">
        <v>30</v>
      </c>
      <c r="C73" s="147"/>
      <c r="D73" s="147"/>
      <c r="E73" s="147"/>
      <c r="F73" s="147"/>
      <c r="G73" s="147"/>
    </row>
    <row r="74" spans="1:7" ht="15" customHeight="1">
      <c r="A74" s="147"/>
      <c r="B74" s="147" t="s">
        <v>191</v>
      </c>
      <c r="C74" s="147"/>
      <c r="D74" s="147"/>
      <c r="E74" s="147"/>
      <c r="F74" s="147"/>
      <c r="G74" s="147"/>
    </row>
    <row r="75" spans="1:7" ht="15" customHeight="1">
      <c r="A75" s="147" t="s">
        <v>192</v>
      </c>
      <c r="B75" s="161"/>
      <c r="C75" s="147"/>
      <c r="D75" s="147"/>
      <c r="E75" s="147"/>
      <c r="F75" s="147"/>
      <c r="G75" s="147"/>
    </row>
    <row r="76" spans="1:7" ht="15" customHeight="1">
      <c r="A76" s="147" t="s">
        <v>289</v>
      </c>
      <c r="B76" s="161"/>
      <c r="C76" s="147"/>
      <c r="D76" s="147"/>
      <c r="E76" s="147"/>
      <c r="F76" s="147"/>
      <c r="G76" s="147"/>
    </row>
    <row r="77" spans="1:7" ht="15" customHeight="1">
      <c r="A77" s="147" t="s">
        <v>193</v>
      </c>
      <c r="B77" s="161"/>
      <c r="C77" s="147"/>
      <c r="D77" s="147"/>
      <c r="E77" s="147"/>
      <c r="F77" s="147"/>
      <c r="G77" s="147"/>
    </row>
    <row r="78" spans="1:7" ht="15" customHeight="1">
      <c r="A78" s="147" t="s">
        <v>194</v>
      </c>
      <c r="B78" s="161"/>
      <c r="C78" s="147"/>
      <c r="D78" s="147"/>
      <c r="E78" s="147"/>
      <c r="F78" s="147"/>
      <c r="G78" s="147"/>
    </row>
    <row r="79" spans="1:7" ht="15" customHeight="1">
      <c r="A79" s="147" t="s">
        <v>195</v>
      </c>
      <c r="B79" s="161"/>
      <c r="C79" s="147"/>
      <c r="D79" s="147"/>
      <c r="E79" s="147"/>
      <c r="F79" s="147"/>
      <c r="G79" s="147"/>
    </row>
    <row r="80" spans="1:7" ht="15" customHeight="1">
      <c r="A80" s="147" t="s">
        <v>196</v>
      </c>
      <c r="B80" s="161"/>
      <c r="C80" s="147"/>
      <c r="D80" s="147"/>
      <c r="E80" s="147"/>
      <c r="F80" s="147"/>
      <c r="G80" s="147"/>
    </row>
    <row r="81" spans="1:7" ht="15" customHeight="1">
      <c r="A81" s="147"/>
      <c r="B81" s="147" t="s">
        <v>99</v>
      </c>
      <c r="C81" s="147"/>
      <c r="D81" s="147"/>
      <c r="E81" s="147"/>
      <c r="F81" s="147"/>
      <c r="G81" s="147"/>
    </row>
    <row r="82" spans="1:7" ht="15" customHeight="1">
      <c r="A82" s="147"/>
      <c r="B82" s="147" t="s">
        <v>197</v>
      </c>
      <c r="C82" s="147"/>
      <c r="D82" s="147"/>
      <c r="E82" s="147"/>
      <c r="F82" s="147"/>
      <c r="G82" s="147"/>
    </row>
    <row r="83" spans="1:7" ht="15" customHeight="1">
      <c r="A83" s="147" t="s">
        <v>133</v>
      </c>
      <c r="B83" s="161"/>
      <c r="C83" s="147"/>
      <c r="D83" s="147"/>
      <c r="E83" s="147"/>
      <c r="F83" s="147"/>
      <c r="G83" s="147"/>
    </row>
    <row r="84" spans="1:7" ht="15" customHeight="1">
      <c r="A84" s="147" t="s">
        <v>199</v>
      </c>
      <c r="B84" s="161"/>
      <c r="C84" s="147"/>
      <c r="D84" s="147"/>
      <c r="E84" s="147"/>
      <c r="F84" s="147"/>
      <c r="G84" s="147"/>
    </row>
    <row r="85" spans="1:7" ht="15" customHeight="1">
      <c r="A85" s="147" t="s">
        <v>200</v>
      </c>
      <c r="B85" s="161"/>
      <c r="C85" s="147"/>
      <c r="D85" s="147"/>
      <c r="E85" s="147"/>
      <c r="F85" s="147"/>
      <c r="G85" s="147"/>
    </row>
    <row r="86" spans="1:7" ht="15" customHeight="1">
      <c r="A86" s="147" t="s">
        <v>201</v>
      </c>
      <c r="B86" s="161"/>
      <c r="C86" s="147"/>
      <c r="D86" s="147"/>
      <c r="E86" s="147"/>
      <c r="F86" s="147"/>
      <c r="G86" s="147"/>
    </row>
    <row r="87" spans="1:7" ht="15" customHeight="1">
      <c r="A87" s="147" t="s">
        <v>203</v>
      </c>
      <c r="B87" s="161"/>
      <c r="C87" s="147"/>
      <c r="D87" s="147"/>
      <c r="E87" s="147"/>
      <c r="F87" s="147"/>
      <c r="G87" s="147"/>
    </row>
    <row r="88" spans="1:7" ht="15" customHeight="1">
      <c r="A88" s="147" t="s">
        <v>60</v>
      </c>
      <c r="B88" s="161"/>
      <c r="C88" s="147"/>
      <c r="D88" s="147"/>
      <c r="E88" s="147"/>
      <c r="F88" s="147"/>
      <c r="G88" s="147"/>
    </row>
    <row r="89" spans="1:7" ht="15" customHeight="1">
      <c r="A89" s="147" t="s">
        <v>205</v>
      </c>
      <c r="B89" s="161"/>
      <c r="C89" s="147"/>
      <c r="D89" s="147"/>
      <c r="E89" s="147"/>
      <c r="F89" s="147"/>
      <c r="G89" s="147"/>
    </row>
    <row r="90" spans="1:7" ht="15" customHeight="1">
      <c r="A90" s="147" t="s">
        <v>206</v>
      </c>
      <c r="B90" s="161"/>
      <c r="C90" s="147"/>
      <c r="D90" s="147"/>
      <c r="E90" s="147"/>
      <c r="F90" s="147"/>
      <c r="G90" s="147"/>
    </row>
  </sheetData>
  <mergeCells count="265">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6:C36"/>
    <mergeCell ref="F36:H36"/>
    <mergeCell ref="I36:K36"/>
    <mergeCell ref="L36:N36"/>
    <mergeCell ref="O36:Q36"/>
    <mergeCell ref="R36:T36"/>
    <mergeCell ref="U36:W36"/>
    <mergeCell ref="X36:Z36"/>
    <mergeCell ref="AA36:AC36"/>
    <mergeCell ref="AD36:AF36"/>
    <mergeCell ref="AG36:AI36"/>
    <mergeCell ref="AJ36:AK36"/>
    <mergeCell ref="AM36:AN36"/>
    <mergeCell ref="A37:C37"/>
    <mergeCell ref="F37:H37"/>
    <mergeCell ref="I37:K37"/>
    <mergeCell ref="L37:N37"/>
    <mergeCell ref="O37:Q37"/>
    <mergeCell ref="R37:T37"/>
    <mergeCell ref="U37:W37"/>
    <mergeCell ref="X37:Z37"/>
    <mergeCell ref="AA37:AC37"/>
    <mergeCell ref="AD37:AF37"/>
    <mergeCell ref="AG37:AI37"/>
    <mergeCell ref="AJ37:AK37"/>
    <mergeCell ref="AM37:AN37"/>
    <mergeCell ref="A38:C38"/>
    <mergeCell ref="F38:H38"/>
    <mergeCell ref="I38:K38"/>
    <mergeCell ref="L38:N38"/>
    <mergeCell ref="O38:Q38"/>
    <mergeCell ref="R38:T38"/>
    <mergeCell ref="U38:W38"/>
    <mergeCell ref="X38:Z38"/>
    <mergeCell ref="AA38:AC38"/>
    <mergeCell ref="AD38:AF38"/>
    <mergeCell ref="AG38:AI38"/>
    <mergeCell ref="AJ38:AK38"/>
    <mergeCell ref="AM38:AN38"/>
    <mergeCell ref="A39:C39"/>
    <mergeCell ref="F39:H39"/>
    <mergeCell ref="I39:K39"/>
    <mergeCell ref="L39:N39"/>
    <mergeCell ref="O39:Q39"/>
    <mergeCell ref="R39:T39"/>
    <mergeCell ref="U39:W39"/>
    <mergeCell ref="X39:Z39"/>
    <mergeCell ref="AA39:AC39"/>
    <mergeCell ref="AD39:AF39"/>
    <mergeCell ref="AG39:AI39"/>
    <mergeCell ref="AJ39:AK39"/>
    <mergeCell ref="AM39:AN39"/>
    <mergeCell ref="A40:C40"/>
    <mergeCell ref="F40:H40"/>
    <mergeCell ref="I40:K40"/>
    <mergeCell ref="L40:N40"/>
    <mergeCell ref="O40:Q40"/>
    <mergeCell ref="R40:T40"/>
    <mergeCell ref="U40:W40"/>
    <mergeCell ref="X40:Z40"/>
    <mergeCell ref="AA40:AC40"/>
    <mergeCell ref="AD40:AF40"/>
    <mergeCell ref="AG40:AI40"/>
    <mergeCell ref="AJ40:AK40"/>
    <mergeCell ref="AM40:AN40"/>
    <mergeCell ref="A41:C41"/>
    <mergeCell ref="F41:H41"/>
    <mergeCell ref="I41:K41"/>
    <mergeCell ref="L41:N41"/>
    <mergeCell ref="O41:Q41"/>
    <mergeCell ref="R41:T41"/>
    <mergeCell ref="U41:W41"/>
    <mergeCell ref="X41:Z41"/>
    <mergeCell ref="AA41:AC41"/>
    <mergeCell ref="AD41:AF41"/>
    <mergeCell ref="AG41:AI41"/>
    <mergeCell ref="AJ41:AK41"/>
    <mergeCell ref="AM41:AN41"/>
    <mergeCell ref="B42:C42"/>
    <mergeCell ref="F42:H42"/>
    <mergeCell ref="I42:K42"/>
    <mergeCell ref="L42:N42"/>
    <mergeCell ref="O42:Q42"/>
    <mergeCell ref="R42:T42"/>
    <mergeCell ref="U42:W42"/>
    <mergeCell ref="X42:Z42"/>
    <mergeCell ref="AA42:AC42"/>
    <mergeCell ref="AD42:AF42"/>
    <mergeCell ref="AG42:AI42"/>
    <mergeCell ref="AJ42:AK42"/>
    <mergeCell ref="AM42:AN42"/>
    <mergeCell ref="A43:C43"/>
    <mergeCell ref="F43:H43"/>
    <mergeCell ref="I43:K43"/>
    <mergeCell ref="L43:N43"/>
    <mergeCell ref="O43:Q43"/>
    <mergeCell ref="R43:T43"/>
    <mergeCell ref="U43:W43"/>
    <mergeCell ref="X43:Z43"/>
    <mergeCell ref="AA43:AC43"/>
    <mergeCell ref="AD43:AF43"/>
    <mergeCell ref="AG43:AI43"/>
    <mergeCell ref="AJ43:AK43"/>
    <mergeCell ref="AM43:AN43"/>
    <mergeCell ref="B44:C44"/>
    <mergeCell ref="F44:H44"/>
    <mergeCell ref="I44:K44"/>
    <mergeCell ref="L44:N44"/>
    <mergeCell ref="O44:Q44"/>
    <mergeCell ref="R44:T44"/>
    <mergeCell ref="U44:W44"/>
    <mergeCell ref="X44:Z44"/>
    <mergeCell ref="AA44:AC44"/>
    <mergeCell ref="AD44:AF44"/>
    <mergeCell ref="AG44:AI44"/>
    <mergeCell ref="AJ44:AK44"/>
    <mergeCell ref="AM44:AN44"/>
    <mergeCell ref="A45:C45"/>
    <mergeCell ref="F45:H45"/>
    <mergeCell ref="I45:K45"/>
    <mergeCell ref="L45:N45"/>
    <mergeCell ref="O45:Q45"/>
    <mergeCell ref="R45:T45"/>
    <mergeCell ref="U45:W45"/>
    <mergeCell ref="X45:Z45"/>
    <mergeCell ref="AA45:AC45"/>
    <mergeCell ref="AD45:AF45"/>
    <mergeCell ref="AG45:AI45"/>
    <mergeCell ref="AJ45:AK45"/>
    <mergeCell ref="AM45:AN45"/>
    <mergeCell ref="B46:C46"/>
    <mergeCell ref="F46:H46"/>
    <mergeCell ref="I46:K46"/>
    <mergeCell ref="L46:N46"/>
    <mergeCell ref="O46:Q46"/>
    <mergeCell ref="R46:T46"/>
    <mergeCell ref="U46:W46"/>
    <mergeCell ref="X46:Z46"/>
    <mergeCell ref="AA46:AC46"/>
    <mergeCell ref="AD46:AF46"/>
    <mergeCell ref="AG46:AI46"/>
    <mergeCell ref="AJ46:AK46"/>
    <mergeCell ref="AM46:AN46"/>
    <mergeCell ref="A47:C47"/>
    <mergeCell ref="F47:H47"/>
    <mergeCell ref="I47:K47"/>
    <mergeCell ref="L47:N47"/>
    <mergeCell ref="O47:Q47"/>
    <mergeCell ref="R47:T47"/>
    <mergeCell ref="U47:W47"/>
    <mergeCell ref="X47:Z47"/>
    <mergeCell ref="AA47:AC47"/>
    <mergeCell ref="AD47:AF47"/>
    <mergeCell ref="AG47:AI47"/>
    <mergeCell ref="AJ47:AK47"/>
    <mergeCell ref="AM47:AN47"/>
    <mergeCell ref="A50:B50"/>
    <mergeCell ref="C50:D50"/>
    <mergeCell ref="E50:H50"/>
    <mergeCell ref="I50:N50"/>
    <mergeCell ref="A51:B51"/>
    <mergeCell ref="C51:D51"/>
    <mergeCell ref="E51:H51"/>
    <mergeCell ref="I51:N51"/>
    <mergeCell ref="C54:D54"/>
    <mergeCell ref="E54:H54"/>
    <mergeCell ref="I54:N54"/>
    <mergeCell ref="O54:T54"/>
    <mergeCell ref="U54:Z54"/>
    <mergeCell ref="AA54:AF54"/>
    <mergeCell ref="AG54:AK54"/>
    <mergeCell ref="AL54:AM54"/>
    <mergeCell ref="F55:H55"/>
    <mergeCell ref="I55:K55"/>
    <mergeCell ref="L55:N55"/>
    <mergeCell ref="O55:Q55"/>
    <mergeCell ref="R55:T55"/>
    <mergeCell ref="U55:W55"/>
    <mergeCell ref="X55:Z55"/>
    <mergeCell ref="AA55:AC55"/>
    <mergeCell ref="AD55:AF55"/>
    <mergeCell ref="AG55:AI55"/>
    <mergeCell ref="AJ55:AK55"/>
    <mergeCell ref="F56:H56"/>
    <mergeCell ref="I56:K56"/>
    <mergeCell ref="L56:N56"/>
    <mergeCell ref="O56:Q56"/>
    <mergeCell ref="R56:T56"/>
    <mergeCell ref="U56:W56"/>
    <mergeCell ref="X56:Z56"/>
    <mergeCell ref="AA56:AC56"/>
    <mergeCell ref="AD56:AF56"/>
    <mergeCell ref="AG56:AI56"/>
    <mergeCell ref="AJ56:AK56"/>
    <mergeCell ref="F57:H57"/>
    <mergeCell ref="I57:K57"/>
    <mergeCell ref="L57:N57"/>
    <mergeCell ref="O57:Q57"/>
    <mergeCell ref="R57:T57"/>
    <mergeCell ref="U57:W57"/>
    <mergeCell ref="X57:Z57"/>
    <mergeCell ref="AA57:AC57"/>
    <mergeCell ref="AD57:AF57"/>
    <mergeCell ref="AG57:AI57"/>
    <mergeCell ref="AJ57:AK57"/>
    <mergeCell ref="C58:D58"/>
    <mergeCell ref="E58:H58"/>
    <mergeCell ref="I58:N58"/>
    <mergeCell ref="O58:T58"/>
    <mergeCell ref="U58:Z58"/>
    <mergeCell ref="AA58:AF58"/>
    <mergeCell ref="AG58:AK58"/>
    <mergeCell ref="AL58:AM58"/>
    <mergeCell ref="C67:E67"/>
    <mergeCell ref="C68:E68"/>
    <mergeCell ref="C69:E69"/>
    <mergeCell ref="C70:E70"/>
    <mergeCell ref="C71:E71"/>
    <mergeCell ref="A7:A10"/>
    <mergeCell ref="B7:B8"/>
    <mergeCell ref="C7:C10"/>
    <mergeCell ref="D7:D10"/>
    <mergeCell ref="E7:E10"/>
    <mergeCell ref="AK7:AK10"/>
    <mergeCell ref="AL7:AL10"/>
    <mergeCell ref="AM7:AN10"/>
    <mergeCell ref="B9:B10"/>
    <mergeCell ref="AM31:AN32"/>
  </mergeCells>
  <phoneticPr fontId="4"/>
  <dataValidations count="7">
    <dataValidation operator="greaterThanOrEqual" allowBlank="1" showDropDown="0" showInputMessage="1" showErrorMessage="1" sqref="I48:I49 I52 L48:L49 L52 AL37:AL46 AJ37:AJ47 AM36 AM42 AM44 AM46"/>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whole" operator="greaterThanOrEqual" allowBlank="1" showDropDown="0" showInputMessage="1" showErrorMessage="1" sqref="L37:L47 O37:O47 R37:R47 U37:U47 X37:X47 AA37:AA47 AD37:AD47 I37:I47 AG37:AG47 D37:F47">
      <formula1>0</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usePrinterDefaults="1" r:id="rId1"/>
  <headerFooter alignWithMargins="0">
    <oddHeader>&amp;L&amp;"ＭＳ ゴシック,標準"&amp;10（参考様式）</oddHeader>
  </headerFooter>
  <rowBreaks count="2" manualBreakCount="2">
    <brk id="34" max="39" man="1"/>
    <brk id="7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sheetPr codeName="Sheet12"/>
  <dimension ref="A1:AQ87"/>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20.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4.95"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323</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319</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319</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21" customHeight="1">
      <c r="A35" s="180" t="s">
        <v>155</v>
      </c>
      <c r="B35" s="155"/>
      <c r="C35" s="155"/>
      <c r="D35" s="155"/>
      <c r="E35" s="155"/>
      <c r="F35" s="155"/>
      <c r="G35" s="147"/>
      <c r="H35" s="147"/>
      <c r="I35" s="147"/>
      <c r="J35" s="147"/>
      <c r="K35" s="147"/>
      <c r="L35" s="147"/>
      <c r="M35" s="147"/>
      <c r="N35" s="147"/>
      <c r="O35" s="147"/>
      <c r="AM35" s="155"/>
      <c r="AN35" s="149"/>
    </row>
    <row r="36" spans="1:43" ht="24.95" customHeight="1">
      <c r="A36" s="157"/>
      <c r="B36" s="157"/>
      <c r="C36" s="157"/>
      <c r="D36" s="260">
        <v>4</v>
      </c>
      <c r="E36" s="260">
        <v>5</v>
      </c>
      <c r="F36" s="260">
        <v>6</v>
      </c>
      <c r="G36" s="260"/>
      <c r="H36" s="260"/>
      <c r="I36" s="260">
        <v>7</v>
      </c>
      <c r="J36" s="260"/>
      <c r="K36" s="260"/>
      <c r="L36" s="260">
        <v>8</v>
      </c>
      <c r="M36" s="260"/>
      <c r="N36" s="260"/>
      <c r="O36" s="260">
        <v>9</v>
      </c>
      <c r="P36" s="260"/>
      <c r="Q36" s="260"/>
      <c r="R36" s="260">
        <v>10</v>
      </c>
      <c r="S36" s="260"/>
      <c r="T36" s="260"/>
      <c r="U36" s="260">
        <v>11</v>
      </c>
      <c r="V36" s="260"/>
      <c r="W36" s="260"/>
      <c r="X36" s="260">
        <v>12</v>
      </c>
      <c r="Y36" s="260"/>
      <c r="Z36" s="260"/>
      <c r="AA36" s="260">
        <v>1</v>
      </c>
      <c r="AB36" s="260"/>
      <c r="AC36" s="260"/>
      <c r="AD36" s="260">
        <v>2</v>
      </c>
      <c r="AE36" s="260"/>
      <c r="AF36" s="260"/>
      <c r="AG36" s="260">
        <v>3</v>
      </c>
      <c r="AH36" s="260"/>
      <c r="AI36" s="260"/>
      <c r="AJ36" s="157" t="s">
        <v>265</v>
      </c>
      <c r="AK36" s="157"/>
      <c r="AL36" s="195" t="s">
        <v>266</v>
      </c>
      <c r="AM36" s="211"/>
      <c r="AN36" s="211"/>
      <c r="AO36" s="211"/>
      <c r="AP36" s="211"/>
      <c r="AQ36" s="211"/>
    </row>
    <row r="37" spans="1:43" ht="18" customHeight="1">
      <c r="A37" s="259" t="s">
        <v>271</v>
      </c>
      <c r="B37" s="259"/>
      <c r="C37" s="259"/>
      <c r="D37" s="176">
        <f>SUM(D40:D43)</f>
        <v>1740</v>
      </c>
      <c r="E37" s="176">
        <f>SUM(E40:E43)</f>
        <v>1631</v>
      </c>
      <c r="F37" s="176">
        <f>SUM(F40:H43)</f>
        <v>1740</v>
      </c>
      <c r="G37" s="176"/>
      <c r="H37" s="176"/>
      <c r="I37" s="176">
        <f>SUM(I40:K43)</f>
        <v>1827</v>
      </c>
      <c r="J37" s="176"/>
      <c r="K37" s="176"/>
      <c r="L37" s="176">
        <f>SUM(L40:N43)</f>
        <v>1827</v>
      </c>
      <c r="M37" s="176"/>
      <c r="N37" s="176"/>
      <c r="O37" s="176">
        <f>SUM(O40:Q43)</f>
        <v>1653</v>
      </c>
      <c r="P37" s="176"/>
      <c r="Q37" s="176"/>
      <c r="R37" s="176">
        <f>SUM(R40:T43)</f>
        <v>1740</v>
      </c>
      <c r="S37" s="176"/>
      <c r="T37" s="176"/>
      <c r="U37" s="176">
        <f>SUM(U40:W43)</f>
        <v>1740</v>
      </c>
      <c r="V37" s="176"/>
      <c r="W37" s="176"/>
      <c r="X37" s="176">
        <f>SUM(X40:Z43)</f>
        <v>1653</v>
      </c>
      <c r="Y37" s="176"/>
      <c r="Z37" s="176"/>
      <c r="AA37" s="176">
        <f>SUM(AA40:AC43)</f>
        <v>1653</v>
      </c>
      <c r="AB37" s="176"/>
      <c r="AC37" s="176"/>
      <c r="AD37" s="176">
        <f>SUM(AD40:AF43)</f>
        <v>1653</v>
      </c>
      <c r="AE37" s="176"/>
      <c r="AF37" s="176"/>
      <c r="AG37" s="176">
        <f>SUM(AG40:AI43)</f>
        <v>1740</v>
      </c>
      <c r="AH37" s="176"/>
      <c r="AI37" s="176"/>
      <c r="AJ37" s="168">
        <f t="shared" ref="AJ37:AJ43" si="3">SUM(D37:AI37)</f>
        <v>20597</v>
      </c>
      <c r="AK37" s="168"/>
      <c r="AL37" s="271">
        <f>ROUNDUP(AJ37/AJ44,1)</f>
        <v>87</v>
      </c>
      <c r="AM37" s="211"/>
      <c r="AN37" s="211"/>
      <c r="AO37" s="211"/>
      <c r="AP37" s="211"/>
      <c r="AQ37" s="211"/>
    </row>
    <row r="38" spans="1:43" ht="18" customHeight="1">
      <c r="A38" s="223" t="s">
        <v>320</v>
      </c>
      <c r="B38" s="229"/>
      <c r="C38" s="240"/>
      <c r="D38" s="175">
        <v>50</v>
      </c>
      <c r="E38" s="175">
        <v>45</v>
      </c>
      <c r="F38" s="175">
        <v>50</v>
      </c>
      <c r="G38" s="175"/>
      <c r="H38" s="175"/>
      <c r="I38" s="175">
        <v>50</v>
      </c>
      <c r="J38" s="175"/>
      <c r="K38" s="175"/>
      <c r="L38" s="175">
        <v>50</v>
      </c>
      <c r="M38" s="175"/>
      <c r="N38" s="175"/>
      <c r="O38" s="175">
        <v>45</v>
      </c>
      <c r="P38" s="175"/>
      <c r="Q38" s="175"/>
      <c r="R38" s="175">
        <v>50</v>
      </c>
      <c r="S38" s="175"/>
      <c r="T38" s="175"/>
      <c r="U38" s="175">
        <v>50</v>
      </c>
      <c r="V38" s="175"/>
      <c r="W38" s="175"/>
      <c r="X38" s="175">
        <v>45</v>
      </c>
      <c r="Y38" s="175"/>
      <c r="Z38" s="175"/>
      <c r="AA38" s="175">
        <v>45</v>
      </c>
      <c r="AB38" s="175"/>
      <c r="AC38" s="175"/>
      <c r="AD38" s="175">
        <v>45</v>
      </c>
      <c r="AE38" s="175"/>
      <c r="AF38" s="175"/>
      <c r="AG38" s="175">
        <v>50</v>
      </c>
      <c r="AH38" s="175"/>
      <c r="AI38" s="175"/>
      <c r="AJ38" s="168">
        <f t="shared" si="3"/>
        <v>575</v>
      </c>
      <c r="AK38" s="168"/>
      <c r="AL38" s="271">
        <f t="shared" ref="AL38:AL43" si="4">ROUNDUP(AJ38/$AJ$44,1)</f>
        <v>2.5</v>
      </c>
      <c r="AM38" s="211"/>
      <c r="AN38" s="211"/>
      <c r="AO38" s="211"/>
      <c r="AP38" s="211"/>
      <c r="AQ38" s="211"/>
    </row>
    <row r="39" spans="1:43" ht="18" customHeight="1">
      <c r="A39" s="223" t="s">
        <v>56</v>
      </c>
      <c r="B39" s="229"/>
      <c r="C39" s="240"/>
      <c r="D39" s="175">
        <v>50</v>
      </c>
      <c r="E39" s="175">
        <v>50</v>
      </c>
      <c r="F39" s="175">
        <v>50</v>
      </c>
      <c r="G39" s="175"/>
      <c r="H39" s="175"/>
      <c r="I39" s="175">
        <v>55</v>
      </c>
      <c r="J39" s="175"/>
      <c r="K39" s="175"/>
      <c r="L39" s="175">
        <v>55</v>
      </c>
      <c r="M39" s="175"/>
      <c r="N39" s="175"/>
      <c r="O39" s="175">
        <v>50</v>
      </c>
      <c r="P39" s="175"/>
      <c r="Q39" s="175"/>
      <c r="R39" s="175">
        <v>50</v>
      </c>
      <c r="S39" s="175"/>
      <c r="T39" s="175"/>
      <c r="U39" s="175">
        <v>50</v>
      </c>
      <c r="V39" s="175"/>
      <c r="W39" s="175"/>
      <c r="X39" s="175">
        <v>50</v>
      </c>
      <c r="Y39" s="175"/>
      <c r="Z39" s="175"/>
      <c r="AA39" s="175">
        <v>50</v>
      </c>
      <c r="AB39" s="175"/>
      <c r="AC39" s="175"/>
      <c r="AD39" s="175">
        <v>50</v>
      </c>
      <c r="AE39" s="175"/>
      <c r="AF39" s="175"/>
      <c r="AG39" s="175">
        <v>50</v>
      </c>
      <c r="AH39" s="175"/>
      <c r="AI39" s="175"/>
      <c r="AJ39" s="168">
        <f t="shared" si="3"/>
        <v>610</v>
      </c>
      <c r="AK39" s="168"/>
      <c r="AL39" s="271">
        <f t="shared" si="4"/>
        <v>2.6</v>
      </c>
      <c r="AM39" s="211"/>
      <c r="AN39" s="211"/>
      <c r="AO39" s="211"/>
      <c r="AP39" s="211"/>
      <c r="AQ39" s="211"/>
    </row>
    <row r="40" spans="1:43" ht="18" customHeight="1">
      <c r="A40" s="223" t="s">
        <v>202</v>
      </c>
      <c r="B40" s="229"/>
      <c r="C40" s="240"/>
      <c r="D40" s="175">
        <v>100</v>
      </c>
      <c r="E40" s="175">
        <v>95</v>
      </c>
      <c r="F40" s="175">
        <v>100</v>
      </c>
      <c r="G40" s="175"/>
      <c r="H40" s="175"/>
      <c r="I40" s="175">
        <v>105</v>
      </c>
      <c r="J40" s="175"/>
      <c r="K40" s="175"/>
      <c r="L40" s="175">
        <v>105</v>
      </c>
      <c r="M40" s="175"/>
      <c r="N40" s="175"/>
      <c r="O40" s="175">
        <v>95</v>
      </c>
      <c r="P40" s="175"/>
      <c r="Q40" s="175"/>
      <c r="R40" s="175">
        <v>100</v>
      </c>
      <c r="S40" s="175"/>
      <c r="T40" s="175"/>
      <c r="U40" s="175">
        <v>100</v>
      </c>
      <c r="V40" s="175"/>
      <c r="W40" s="175"/>
      <c r="X40" s="175">
        <v>95</v>
      </c>
      <c r="Y40" s="175"/>
      <c r="Z40" s="175"/>
      <c r="AA40" s="175">
        <v>95</v>
      </c>
      <c r="AB40" s="175"/>
      <c r="AC40" s="175"/>
      <c r="AD40" s="175">
        <v>95</v>
      </c>
      <c r="AE40" s="175"/>
      <c r="AF40" s="175"/>
      <c r="AG40" s="175">
        <v>100</v>
      </c>
      <c r="AH40" s="175"/>
      <c r="AI40" s="175"/>
      <c r="AJ40" s="168">
        <f t="shared" si="3"/>
        <v>1185</v>
      </c>
      <c r="AK40" s="168"/>
      <c r="AL40" s="271">
        <f t="shared" si="4"/>
        <v>5</v>
      </c>
      <c r="AM40" s="211"/>
      <c r="AN40" s="211"/>
      <c r="AO40" s="211"/>
      <c r="AP40" s="211"/>
      <c r="AQ40" s="211"/>
    </row>
    <row r="41" spans="1:43" ht="18" customHeight="1">
      <c r="A41" s="223" t="s">
        <v>273</v>
      </c>
      <c r="B41" s="229"/>
      <c r="C41" s="240"/>
      <c r="D41" s="175">
        <v>100</v>
      </c>
      <c r="E41" s="175">
        <v>95</v>
      </c>
      <c r="F41" s="175">
        <v>100</v>
      </c>
      <c r="G41" s="175"/>
      <c r="H41" s="175"/>
      <c r="I41" s="175">
        <v>105</v>
      </c>
      <c r="J41" s="175"/>
      <c r="K41" s="175"/>
      <c r="L41" s="175">
        <v>105</v>
      </c>
      <c r="M41" s="175"/>
      <c r="N41" s="175"/>
      <c r="O41" s="175">
        <v>95</v>
      </c>
      <c r="P41" s="175"/>
      <c r="Q41" s="175"/>
      <c r="R41" s="175">
        <v>100</v>
      </c>
      <c r="S41" s="175"/>
      <c r="T41" s="175"/>
      <c r="U41" s="175">
        <v>100</v>
      </c>
      <c r="V41" s="175"/>
      <c r="W41" s="175"/>
      <c r="X41" s="175">
        <v>95</v>
      </c>
      <c r="Y41" s="175"/>
      <c r="Z41" s="175"/>
      <c r="AA41" s="175">
        <v>95</v>
      </c>
      <c r="AB41" s="175"/>
      <c r="AC41" s="175"/>
      <c r="AD41" s="175">
        <v>95</v>
      </c>
      <c r="AE41" s="175"/>
      <c r="AF41" s="175"/>
      <c r="AG41" s="175">
        <v>100</v>
      </c>
      <c r="AH41" s="175"/>
      <c r="AI41" s="175"/>
      <c r="AJ41" s="168">
        <f t="shared" si="3"/>
        <v>1185</v>
      </c>
      <c r="AK41" s="168"/>
      <c r="AL41" s="271">
        <f t="shared" si="4"/>
        <v>5</v>
      </c>
      <c r="AM41" s="211"/>
      <c r="AN41" s="211"/>
      <c r="AO41" s="211"/>
      <c r="AP41" s="211"/>
      <c r="AQ41" s="211"/>
    </row>
    <row r="42" spans="1:43" ht="18" customHeight="1">
      <c r="A42" s="223" t="s">
        <v>274</v>
      </c>
      <c r="B42" s="229"/>
      <c r="C42" s="240"/>
      <c r="D42" s="175">
        <v>140</v>
      </c>
      <c r="E42" s="175">
        <v>131</v>
      </c>
      <c r="F42" s="175">
        <v>140</v>
      </c>
      <c r="G42" s="175"/>
      <c r="H42" s="175"/>
      <c r="I42" s="175">
        <v>147</v>
      </c>
      <c r="J42" s="175"/>
      <c r="K42" s="175"/>
      <c r="L42" s="175">
        <v>147</v>
      </c>
      <c r="M42" s="175"/>
      <c r="N42" s="175"/>
      <c r="O42" s="175">
        <v>133</v>
      </c>
      <c r="P42" s="175"/>
      <c r="Q42" s="175"/>
      <c r="R42" s="175">
        <v>140</v>
      </c>
      <c r="S42" s="175"/>
      <c r="T42" s="175"/>
      <c r="U42" s="175">
        <v>140</v>
      </c>
      <c r="V42" s="175"/>
      <c r="W42" s="175"/>
      <c r="X42" s="175">
        <v>133</v>
      </c>
      <c r="Y42" s="175"/>
      <c r="Z42" s="175"/>
      <c r="AA42" s="175">
        <v>133</v>
      </c>
      <c r="AB42" s="175"/>
      <c r="AC42" s="175"/>
      <c r="AD42" s="175">
        <v>133</v>
      </c>
      <c r="AE42" s="175"/>
      <c r="AF42" s="175"/>
      <c r="AG42" s="175">
        <v>140</v>
      </c>
      <c r="AH42" s="175"/>
      <c r="AI42" s="175"/>
      <c r="AJ42" s="168">
        <f t="shared" si="3"/>
        <v>1657</v>
      </c>
      <c r="AK42" s="168"/>
      <c r="AL42" s="271">
        <f t="shared" si="4"/>
        <v>7</v>
      </c>
      <c r="AM42" s="211"/>
      <c r="AN42" s="211"/>
      <c r="AO42" s="211"/>
      <c r="AP42" s="211"/>
      <c r="AQ42" s="211"/>
    </row>
    <row r="43" spans="1:43" ht="18" customHeight="1">
      <c r="A43" s="223" t="s">
        <v>50</v>
      </c>
      <c r="B43" s="229"/>
      <c r="C43" s="240"/>
      <c r="D43" s="175">
        <v>1400</v>
      </c>
      <c r="E43" s="175">
        <v>1310</v>
      </c>
      <c r="F43" s="175">
        <v>1400</v>
      </c>
      <c r="G43" s="175"/>
      <c r="H43" s="175"/>
      <c r="I43" s="175">
        <v>1470</v>
      </c>
      <c r="J43" s="175"/>
      <c r="K43" s="175"/>
      <c r="L43" s="175">
        <v>1470</v>
      </c>
      <c r="M43" s="175"/>
      <c r="N43" s="175"/>
      <c r="O43" s="175">
        <v>1330</v>
      </c>
      <c r="P43" s="175"/>
      <c r="Q43" s="175"/>
      <c r="R43" s="175">
        <v>1400</v>
      </c>
      <c r="S43" s="175"/>
      <c r="T43" s="175"/>
      <c r="U43" s="175">
        <v>1400</v>
      </c>
      <c r="V43" s="175"/>
      <c r="W43" s="175"/>
      <c r="X43" s="175">
        <v>1330</v>
      </c>
      <c r="Y43" s="175"/>
      <c r="Z43" s="175"/>
      <c r="AA43" s="175">
        <v>1330</v>
      </c>
      <c r="AB43" s="175"/>
      <c r="AC43" s="175"/>
      <c r="AD43" s="175">
        <v>1330</v>
      </c>
      <c r="AE43" s="175"/>
      <c r="AF43" s="175"/>
      <c r="AG43" s="175">
        <v>1400</v>
      </c>
      <c r="AH43" s="175"/>
      <c r="AI43" s="175"/>
      <c r="AJ43" s="168">
        <f t="shared" si="3"/>
        <v>16570</v>
      </c>
      <c r="AK43" s="168"/>
      <c r="AL43" s="271">
        <f t="shared" si="4"/>
        <v>70</v>
      </c>
      <c r="AM43" s="211"/>
      <c r="AN43" s="211"/>
      <c r="AO43" s="211"/>
      <c r="AP43" s="211"/>
      <c r="AQ43" s="211"/>
    </row>
    <row r="44" spans="1:43" ht="18" customHeight="1">
      <c r="A44" s="259" t="s">
        <v>268</v>
      </c>
      <c r="B44" s="259"/>
      <c r="C44" s="259"/>
      <c r="D44" s="175">
        <v>20</v>
      </c>
      <c r="E44" s="175">
        <v>19</v>
      </c>
      <c r="F44" s="175">
        <v>20</v>
      </c>
      <c r="G44" s="175"/>
      <c r="H44" s="175"/>
      <c r="I44" s="175">
        <v>21</v>
      </c>
      <c r="J44" s="175"/>
      <c r="K44" s="175"/>
      <c r="L44" s="175">
        <v>21</v>
      </c>
      <c r="M44" s="175"/>
      <c r="N44" s="175"/>
      <c r="O44" s="175">
        <v>19</v>
      </c>
      <c r="P44" s="175"/>
      <c r="Q44" s="175"/>
      <c r="R44" s="175">
        <v>20</v>
      </c>
      <c r="S44" s="175"/>
      <c r="T44" s="175"/>
      <c r="U44" s="175">
        <v>20</v>
      </c>
      <c r="V44" s="175"/>
      <c r="W44" s="175"/>
      <c r="X44" s="175">
        <v>19</v>
      </c>
      <c r="Y44" s="175"/>
      <c r="Z44" s="175"/>
      <c r="AA44" s="175">
        <v>19</v>
      </c>
      <c r="AB44" s="175"/>
      <c r="AC44" s="175"/>
      <c r="AD44" s="175">
        <v>19</v>
      </c>
      <c r="AE44" s="175"/>
      <c r="AF44" s="175"/>
      <c r="AG44" s="175">
        <v>20</v>
      </c>
      <c r="AH44" s="175"/>
      <c r="AI44" s="175"/>
      <c r="AJ44" s="168">
        <f>+SUM(D44:AI44)</f>
        <v>237</v>
      </c>
      <c r="AK44" s="168"/>
      <c r="AL44" s="272"/>
      <c r="AM44" s="211"/>
      <c r="AN44" s="211"/>
      <c r="AO44" s="211"/>
      <c r="AP44" s="211"/>
      <c r="AQ44" s="211"/>
    </row>
    <row r="45" spans="1:43" ht="5.0999999999999996" customHeight="1">
      <c r="A45" s="160"/>
      <c r="B45" s="160"/>
      <c r="C45" s="160"/>
      <c r="D45" s="211"/>
      <c r="E45" s="211"/>
      <c r="F45" s="211"/>
      <c r="G45" s="211"/>
      <c r="H45" s="211"/>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222"/>
      <c r="AK45" s="147"/>
      <c r="AL45" s="155"/>
      <c r="AM45" s="155"/>
      <c r="AN45" s="149"/>
    </row>
    <row r="46" spans="1:43" ht="18" customHeight="1">
      <c r="A46" s="180" t="s">
        <v>221</v>
      </c>
      <c r="B46" s="147"/>
      <c r="D46" s="147"/>
      <c r="E46" s="147"/>
      <c r="F46" s="147"/>
      <c r="G46" s="147"/>
      <c r="H46" s="147"/>
      <c r="I46" s="147"/>
      <c r="J46" s="147"/>
      <c r="K46" s="147"/>
      <c r="L46" s="147"/>
      <c r="M46" s="147"/>
      <c r="N46" s="147"/>
      <c r="O46" s="147"/>
      <c r="P46" s="147"/>
      <c r="Q46" s="147"/>
      <c r="R46" s="147"/>
      <c r="S46" s="147"/>
      <c r="T46" s="147"/>
      <c r="U46" s="147"/>
      <c r="V46" s="147"/>
      <c r="W46" s="155"/>
      <c r="X46" s="147"/>
      <c r="Y46" s="147"/>
      <c r="Z46" s="147"/>
      <c r="AA46" s="147"/>
      <c r="AB46" s="147"/>
      <c r="AC46" s="147"/>
      <c r="AD46" s="147"/>
      <c r="AE46" s="147"/>
      <c r="AF46" s="147"/>
      <c r="AG46" s="147"/>
      <c r="AH46" s="147"/>
      <c r="AI46" s="147"/>
      <c r="AJ46" s="222"/>
      <c r="AK46" s="147"/>
      <c r="AL46" s="155"/>
      <c r="AM46" s="155"/>
      <c r="AN46" s="149"/>
    </row>
    <row r="47" spans="1:43" ht="45" customHeight="1">
      <c r="A47" s="157" t="s">
        <v>83</v>
      </c>
      <c r="B47" s="157"/>
      <c r="C47" s="157" t="s">
        <v>260</v>
      </c>
      <c r="D47" s="157"/>
      <c r="E47" s="195" t="s">
        <v>319</v>
      </c>
      <c r="F47" s="195"/>
      <c r="G47" s="195"/>
      <c r="H47" s="195"/>
      <c r="I47" s="211"/>
      <c r="J47" s="211"/>
      <c r="K47" s="211"/>
      <c r="L47" s="211"/>
      <c r="M47" s="211"/>
      <c r="N47" s="211"/>
      <c r="O47" s="211"/>
      <c r="P47" s="211"/>
      <c r="Q47" s="211"/>
      <c r="R47" s="211"/>
      <c r="S47" s="211"/>
      <c r="T47" s="211"/>
      <c r="U47" s="211"/>
      <c r="W47" s="155"/>
      <c r="X47" s="147"/>
      <c r="Y47" s="147"/>
      <c r="Z47" s="147"/>
      <c r="AA47" s="147"/>
      <c r="AB47" s="147"/>
      <c r="AC47" s="147"/>
      <c r="AD47" s="147"/>
      <c r="AE47" s="147"/>
      <c r="AF47" s="147"/>
      <c r="AG47" s="147"/>
      <c r="AH47" s="147"/>
      <c r="AI47" s="147"/>
      <c r="AJ47" s="222"/>
      <c r="AK47" s="147"/>
      <c r="AL47" s="155"/>
      <c r="AM47" s="155"/>
      <c r="AN47" s="149"/>
    </row>
    <row r="48" spans="1:43" ht="18" customHeight="1">
      <c r="A48" s="195" t="s">
        <v>57</v>
      </c>
      <c r="B48" s="195"/>
      <c r="C48" s="176">
        <f>ROUNDDOWN(IF(AL37&lt;=30,1,1+ROUNDUP((AL37-30)/30,0)),1)</f>
        <v>3</v>
      </c>
      <c r="D48" s="176"/>
      <c r="E48" s="176">
        <f>ROUNDDOWN(AL37/6,1)</f>
        <v>14.5</v>
      </c>
      <c r="F48" s="176"/>
      <c r="G48" s="176"/>
      <c r="H48" s="176"/>
      <c r="I48" s="211"/>
      <c r="J48" s="211"/>
      <c r="K48" s="211"/>
      <c r="L48" s="211"/>
      <c r="M48" s="211"/>
      <c r="N48" s="211"/>
      <c r="O48" s="211"/>
      <c r="P48" s="211"/>
      <c r="Q48" s="211"/>
      <c r="R48" s="211"/>
      <c r="S48" s="211"/>
      <c r="T48" s="211"/>
      <c r="U48" s="211"/>
      <c r="W48" s="155"/>
      <c r="X48" s="147"/>
      <c r="Y48" s="147"/>
      <c r="Z48" s="147"/>
      <c r="AA48" s="147"/>
      <c r="AB48" s="147"/>
      <c r="AC48" s="147"/>
      <c r="AD48" s="147"/>
      <c r="AE48" s="147"/>
      <c r="AF48" s="147"/>
      <c r="AG48" s="147"/>
      <c r="AH48" s="147"/>
      <c r="AI48" s="147"/>
      <c r="AJ48" s="222"/>
      <c r="AK48" s="147"/>
      <c r="AL48" s="155"/>
      <c r="AM48" s="155"/>
      <c r="AN48" s="149"/>
    </row>
    <row r="49" spans="1:40" ht="5.0999999999999996" customHeight="1">
      <c r="A49" s="160"/>
      <c r="B49" s="160"/>
      <c r="C49" s="160"/>
      <c r="D49" s="160"/>
      <c r="E49" s="160"/>
      <c r="F49" s="160"/>
      <c r="G49" s="160"/>
      <c r="H49" s="160"/>
      <c r="I49" s="160"/>
      <c r="J49" s="147"/>
      <c r="K49" s="147"/>
      <c r="L49" s="147"/>
      <c r="M49" s="222"/>
      <c r="N49" s="147"/>
      <c r="O49" s="147"/>
      <c r="P49" s="147"/>
      <c r="Q49" s="211"/>
      <c r="W49" s="155"/>
      <c r="X49" s="147"/>
      <c r="Y49" s="147"/>
      <c r="Z49" s="147"/>
      <c r="AA49" s="147"/>
      <c r="AB49" s="147"/>
      <c r="AC49" s="147"/>
      <c r="AD49" s="147"/>
      <c r="AE49" s="147"/>
      <c r="AF49" s="147"/>
      <c r="AG49" s="147"/>
      <c r="AH49" s="147"/>
      <c r="AI49" s="147"/>
      <c r="AJ49" s="222"/>
      <c r="AK49" s="147"/>
      <c r="AL49" s="155"/>
      <c r="AM49" s="155"/>
      <c r="AN49" s="149"/>
    </row>
    <row r="50" spans="1:40" ht="21" customHeight="1">
      <c r="A50" s="180" t="s">
        <v>245</v>
      </c>
      <c r="B50" s="145"/>
      <c r="C50" s="156"/>
      <c r="D50" s="156"/>
      <c r="E50" s="156"/>
      <c r="F50" s="156"/>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56"/>
      <c r="AM50" s="156"/>
      <c r="AN50" s="149"/>
    </row>
    <row r="51" spans="1:40" ht="24.95" customHeight="1">
      <c r="A51" s="149"/>
      <c r="B51" s="155"/>
      <c r="C51" s="207" t="str">
        <f>IF(VLOOKUP($AK$1,選択肢!$A$1:$J$32,C56,FALSE)=0,"-",VLOOKUP($AK$1,選択肢!$A$1:$J$32,C56,FALSE))</f>
        <v>管理者</v>
      </c>
      <c r="D51" s="214"/>
      <c r="E51" s="195" t="str">
        <f>IF(VLOOKUP($AK$1,選択肢!$A$1:$J$32,E56,FALSE)=0,"-",VLOOKUP($AK$1,選択肢!$A$1:$J$32,E56,FALSE))</f>
        <v>サービス管理責任者</v>
      </c>
      <c r="F51" s="195"/>
      <c r="G51" s="195"/>
      <c r="H51" s="195"/>
      <c r="I51" s="207" t="str">
        <f>IF(VLOOKUP($AK$1,選択肢!$A$1:$J$32,I56,FALSE)=0,"-",VLOOKUP($AK$1,選択肢!$A$1:$J$32,I56,FALSE))</f>
        <v>世話人</v>
      </c>
      <c r="J51" s="214"/>
      <c r="K51" s="214"/>
      <c r="L51" s="214"/>
      <c r="M51" s="214"/>
      <c r="N51" s="192"/>
      <c r="O51" s="207" t="str">
        <f>IF(VLOOKUP($AK$1,選択肢!$A$1:$J$32,O56,FALSE)=0,"-",VLOOKUP($AK$1,選択肢!$A$1:$J$32,O56,FALSE))</f>
        <v>-</v>
      </c>
      <c r="P51" s="214"/>
      <c r="Q51" s="214"/>
      <c r="R51" s="214"/>
      <c r="S51" s="214"/>
      <c r="T51" s="192"/>
      <c r="U51" s="207" t="str">
        <f>IF(VLOOKUP($AK$1,選択肢!$A$1:$J$32,U56,FALSE)=0,"-",VLOOKUP($AK$1,選択肢!$A$1:$J$32,U56,FALSE))</f>
        <v>-</v>
      </c>
      <c r="V51" s="214"/>
      <c r="W51" s="214"/>
      <c r="X51" s="214"/>
      <c r="Y51" s="214"/>
      <c r="Z51" s="192"/>
      <c r="AA51" s="207" t="str">
        <f>IF(VLOOKUP($AK$1,選択肢!$A$1:$J$32,AA56,FALSE)=0,"-",VLOOKUP($AK$1,選択肢!$A$1:$J$32,AA56,FALSE))</f>
        <v>-</v>
      </c>
      <c r="AB51" s="214"/>
      <c r="AC51" s="214"/>
      <c r="AD51" s="214"/>
      <c r="AE51" s="214"/>
      <c r="AF51" s="192"/>
      <c r="AG51" s="195" t="str">
        <f>IF(VLOOKUP($AK$1,選択肢!$A$1:$J$32,AG56,FALSE)=0,"-",VLOOKUP($AK$1,選択肢!$A$1:$J$32,AG56,FALSE))</f>
        <v>-</v>
      </c>
      <c r="AH51" s="195"/>
      <c r="AI51" s="195"/>
      <c r="AJ51" s="195"/>
      <c r="AK51" s="195"/>
      <c r="AL51" s="195" t="str">
        <f>IF(VLOOKUP($AK$1,選択肢!$A$1:$J$32,AL56,FALSE)=0,"-",VLOOKUP($AK$1,選択肢!$A$1:$J$32,AL56,FALSE))</f>
        <v>-</v>
      </c>
      <c r="AM51" s="195"/>
      <c r="AN51" s="149"/>
    </row>
    <row r="52" spans="1:40" ht="18" customHeight="1">
      <c r="A52" s="149"/>
      <c r="B52" s="155"/>
      <c r="C52" s="153" t="s">
        <v>246</v>
      </c>
      <c r="D52" s="153" t="s">
        <v>247</v>
      </c>
      <c r="E52" s="157" t="s">
        <v>246</v>
      </c>
      <c r="F52" s="157" t="s">
        <v>247</v>
      </c>
      <c r="G52" s="157"/>
      <c r="H52" s="157"/>
      <c r="I52" s="153" t="s">
        <v>246</v>
      </c>
      <c r="J52" s="154"/>
      <c r="K52" s="171"/>
      <c r="L52" s="153" t="s">
        <v>247</v>
      </c>
      <c r="M52" s="154"/>
      <c r="N52" s="171"/>
      <c r="O52" s="153" t="s">
        <v>246</v>
      </c>
      <c r="P52" s="154"/>
      <c r="Q52" s="171"/>
      <c r="R52" s="153" t="s">
        <v>247</v>
      </c>
      <c r="S52" s="154"/>
      <c r="T52" s="171"/>
      <c r="U52" s="153" t="s">
        <v>246</v>
      </c>
      <c r="V52" s="154"/>
      <c r="W52" s="171"/>
      <c r="X52" s="153" t="s">
        <v>247</v>
      </c>
      <c r="Y52" s="154"/>
      <c r="Z52" s="171"/>
      <c r="AA52" s="153" t="s">
        <v>246</v>
      </c>
      <c r="AB52" s="154"/>
      <c r="AC52" s="171"/>
      <c r="AD52" s="153" t="s">
        <v>247</v>
      </c>
      <c r="AE52" s="154"/>
      <c r="AF52" s="171"/>
      <c r="AG52" s="153" t="s">
        <v>246</v>
      </c>
      <c r="AH52" s="154"/>
      <c r="AI52" s="171"/>
      <c r="AJ52" s="153" t="s">
        <v>247</v>
      </c>
      <c r="AK52" s="171"/>
      <c r="AL52" s="157" t="s">
        <v>55</v>
      </c>
      <c r="AM52" s="157" t="s">
        <v>269</v>
      </c>
      <c r="AN52" s="149"/>
    </row>
    <row r="53" spans="1:40" ht="18" customHeight="1">
      <c r="A53" s="149"/>
      <c r="B53" s="157" t="s">
        <v>249</v>
      </c>
      <c r="C53" s="157">
        <f>COUNTIFS($B$11:$B$30,C$51,$C$11:$C$30,"A",$E$11:$E$30,"*")</f>
        <v>1</v>
      </c>
      <c r="D53" s="157">
        <f>COUNTIFS($B$11:$B$30,C$51,$C$11:$C$30,"B",$E$11:$E$30,"*")</f>
        <v>0</v>
      </c>
      <c r="E53" s="157">
        <f>COUNTIFS($B$11:$B$30,E$51,$C$11:$C$30,"A",$E$11:$E$30,"*")</f>
        <v>0</v>
      </c>
      <c r="F53" s="153">
        <f>COUNTIFS($B$11:$B$30,E$51,$C$11:$C$30,"B",$E$11:$E$30,"*")</f>
        <v>1</v>
      </c>
      <c r="G53" s="154"/>
      <c r="H53" s="171"/>
      <c r="I53" s="153">
        <f>COUNTIFS($B$11:$B$30,I$51,$C$11:$C$30,"A",$E$11:$E$30,"*")</f>
        <v>0</v>
      </c>
      <c r="J53" s="154"/>
      <c r="K53" s="171"/>
      <c r="L53" s="153">
        <f>COUNTIFS($B$11:$B$30,I$51,$C$11:$C$30,"B",$E$11:$E$30,"*")</f>
        <v>0</v>
      </c>
      <c r="M53" s="154"/>
      <c r="N53" s="171"/>
      <c r="O53" s="153">
        <f>COUNTIFS($B$11:$B$30,O$51,$C$11:$C$30,"A",$E$11:$E$30,"*")</f>
        <v>0</v>
      </c>
      <c r="P53" s="154"/>
      <c r="Q53" s="171"/>
      <c r="R53" s="153">
        <f>COUNTIFS($B$11:$B$30,O$51,$C$11:$C$30,"B",$E$11:$E$30,"*")</f>
        <v>0</v>
      </c>
      <c r="S53" s="154"/>
      <c r="T53" s="171"/>
      <c r="U53" s="153">
        <f>COUNTIFS($B$11:$B$30,U$51,$C$11:$C$30,"A",$E$11:$E$30,"*")</f>
        <v>0</v>
      </c>
      <c r="V53" s="154"/>
      <c r="W53" s="171"/>
      <c r="X53" s="153">
        <f>COUNTIFS($B$11:$B$30,U$51,$C$11:$C$30,"B",$E$11:$E$30,"*")</f>
        <v>0</v>
      </c>
      <c r="Y53" s="154"/>
      <c r="Z53" s="171"/>
      <c r="AA53" s="153">
        <f>COUNTIFS($B$11:$B$30,AA$51,$C$11:$C$30,"A",$E$11:$E$30,"*")</f>
        <v>0</v>
      </c>
      <c r="AB53" s="154"/>
      <c r="AC53" s="171"/>
      <c r="AD53" s="153">
        <f>COUNTIFS($B$11:$B$30,AA$51,$C$11:$C$30,"B",$E$11:$E$30,"*")</f>
        <v>0</v>
      </c>
      <c r="AE53" s="154"/>
      <c r="AF53" s="171"/>
      <c r="AG53" s="153">
        <f>COUNTIFS($B$11:$B$30,AG$51,$C$11:$C$30,"A",$E$11:$E$30,"*")</f>
        <v>0</v>
      </c>
      <c r="AH53" s="154"/>
      <c r="AI53" s="171"/>
      <c r="AJ53" s="153">
        <f>COUNTIFS($B$11:$B$30,AG$51,$C$11:$C$30,"B",$E$11:$E$30,"*")</f>
        <v>0</v>
      </c>
      <c r="AK53" s="171"/>
      <c r="AL53" s="157">
        <f>COUNTIFS($B$11:$B$30,AL$51,$C$11:$C$30,"A",$E$11:$E$30,"*")</f>
        <v>0</v>
      </c>
      <c r="AM53" s="157">
        <f>COUNTIFS($B$11:$B$30,AL$51,$C$11:$C$30,"B",$E$11:$E$30,"*")</f>
        <v>0</v>
      </c>
      <c r="AN53" s="149"/>
    </row>
    <row r="54" spans="1:40" ht="18" customHeight="1">
      <c r="A54" s="149"/>
      <c r="B54" s="195" t="s">
        <v>251</v>
      </c>
      <c r="C54" s="208"/>
      <c r="D54" s="208"/>
      <c r="E54" s="157">
        <f>COUNTIFS($B$11:$B$30,E$51,$C$11:$C$30,"C",$E$11:$E$30,"*")</f>
        <v>0</v>
      </c>
      <c r="F54" s="153">
        <f>COUNTIFS($B$11:$B$30,E$51,$C$11:$C$30,"D",$E$11:$E$30,"*")</f>
        <v>0</v>
      </c>
      <c r="G54" s="154"/>
      <c r="H54" s="171"/>
      <c r="I54" s="153">
        <f>COUNTIFS($B$11:$B$30,I$51,$C$11:$C$30,"C",$E$11:$E$30,"*")</f>
        <v>1</v>
      </c>
      <c r="J54" s="154"/>
      <c r="K54" s="171"/>
      <c r="L54" s="153">
        <f>COUNTIFS($B$11:$B$30,I$51,$C$11:$C$30,"D",$E$11:$E$30,"*")</f>
        <v>1</v>
      </c>
      <c r="M54" s="154"/>
      <c r="N54" s="171"/>
      <c r="O54" s="153">
        <f>COUNTIFS($B$11:$B$30,O$51,$C$11:$C$30,"C",$E$11:$E$30,"*")</f>
        <v>0</v>
      </c>
      <c r="P54" s="154"/>
      <c r="Q54" s="171"/>
      <c r="R54" s="153">
        <f>COUNTIFS($B$11:$B$30,O$51,$C$11:$C$30,"D",$E$11:$E$30,"*")</f>
        <v>0</v>
      </c>
      <c r="S54" s="154"/>
      <c r="T54" s="171"/>
      <c r="U54" s="153">
        <f>COUNTIFS($B$11:$B$30,U$51,$C$11:$C$30,"C",$E$11:$E$30,"*")</f>
        <v>0</v>
      </c>
      <c r="V54" s="154"/>
      <c r="W54" s="171"/>
      <c r="X54" s="153">
        <f>COUNTIFS($B$11:$B$30,U$51,$C$11:$C$30,"D",$E$11:$E$30,"*")</f>
        <v>0</v>
      </c>
      <c r="Y54" s="154"/>
      <c r="Z54" s="171"/>
      <c r="AA54" s="153">
        <f>COUNTIFS($B$11:$B$30,AA$51,$C$11:$C$30,"C",$E$11:$E$30,"*")</f>
        <v>0</v>
      </c>
      <c r="AB54" s="154"/>
      <c r="AC54" s="171"/>
      <c r="AD54" s="153">
        <f>COUNTIFS($B$11:$B$30,AA$51,$C$11:$C$30,"D",$E$11:$E$30,"*")</f>
        <v>0</v>
      </c>
      <c r="AE54" s="154"/>
      <c r="AF54" s="171"/>
      <c r="AG54" s="153">
        <f>COUNTIFS($B$11:$B$30,AG$51,$C$11:$C$30,"C",$E$11:$E$30,"*")</f>
        <v>0</v>
      </c>
      <c r="AH54" s="154"/>
      <c r="AI54" s="171"/>
      <c r="AJ54" s="153">
        <f>COUNTIFS($B$11:$B$30,AG$51,$C$11:$C$30,"D",$E$11:$E$30,"*")</f>
        <v>0</v>
      </c>
      <c r="AK54" s="171"/>
      <c r="AL54" s="157">
        <f>COUNTIFS($B$11:$B$30,AL$51,$C$11:$C$30,"C",$E$11:$E$30,"*")</f>
        <v>0</v>
      </c>
      <c r="AM54" s="157">
        <f>COUNTIFS($B$11:$B$30,AL$51,$C$11:$C$30,"D",$E$11:$E$30,"*")</f>
        <v>0</v>
      </c>
      <c r="AN54" s="149"/>
    </row>
    <row r="55" spans="1:40" ht="24.95" customHeight="1">
      <c r="A55" s="149"/>
      <c r="B55" s="195" t="s">
        <v>252</v>
      </c>
      <c r="C55" s="252"/>
      <c r="D55" s="254"/>
      <c r="E55" s="207" t="str">
        <f>IF($AK$3="４週",SUMIFS($AK$11:$AK$30,$B$11:$B$30,E51)/4/$AH$5,IF($AK$3="歴月",SUMIFS($AK$11:$AK$30,$B$11:$B$30,E51)/$AL$5,"記載する期間を選択してください"))</f>
        <v>記載する期間を選択してください</v>
      </c>
      <c r="F55" s="214"/>
      <c r="G55" s="214"/>
      <c r="H55" s="192"/>
      <c r="I55" s="207" t="str">
        <f>IF($AK$3="４週",SUMIFS($AK$11:$AK$30,$B$11:$B$30,I51)/4/$AH$5,IF($AK$3="歴月",SUMIFS($AK$11:$AK$30,$B$11:$B$30,I51)/$AL$5,"記載する期間を選択してください"))</f>
        <v>記載する期間を選択してください</v>
      </c>
      <c r="J55" s="214"/>
      <c r="K55" s="214"/>
      <c r="L55" s="214"/>
      <c r="M55" s="214"/>
      <c r="N55" s="192"/>
      <c r="O55" s="207" t="str">
        <f>IF($AK$3="４週",SUMIFS($AK$11:$AK$30,$B$11:$B$30,O51)/4/$AH$5,IF($AK$3="歴月",SUMIFS($AK$11:$AK$30,$B$11:$B$30,O51)/$AL$5,"記載する期間を選択してください"))</f>
        <v>記載する期間を選択してください</v>
      </c>
      <c r="P55" s="214"/>
      <c r="Q55" s="214"/>
      <c r="R55" s="214"/>
      <c r="S55" s="214"/>
      <c r="T55" s="192"/>
      <c r="U55" s="207" t="str">
        <f>IF($AK$3="４週",SUMIFS($AK$11:$AK$30,$B$11:$B$30,U51)/4/$AH$5,IF($AK$3="歴月",SUMIFS($AK$11:$AK$30,$B$11:$B$30,U51)/$AL$5,"記載する期間を選択してください"))</f>
        <v>記載する期間を選択してください</v>
      </c>
      <c r="V55" s="214"/>
      <c r="W55" s="214"/>
      <c r="X55" s="214"/>
      <c r="Y55" s="214"/>
      <c r="Z55" s="192"/>
      <c r="AA55" s="207" t="str">
        <f>IF($AK$3="４週",SUMIFS($AK$11:$AK$30,$B$11:$B$30,AA51)/4/$AH$5,IF($AK$3="歴月",SUMIFS($AK$11:$AK$30,$B$11:$B$30,AA51)/$AL$5,"記載する期間を選択してください"))</f>
        <v>記載する期間を選択してください</v>
      </c>
      <c r="AB55" s="214"/>
      <c r="AC55" s="214"/>
      <c r="AD55" s="214"/>
      <c r="AE55" s="214"/>
      <c r="AF55" s="192"/>
      <c r="AG55" s="207" t="str">
        <f>IF($AK$3="４週",SUMIFS($AK$11:$AK$30,$B$11:$B$30,AG51)/4/$AH$5,IF($AK$3="歴月",SUMIFS($AK$11:$AK$30,$B$11:$B$30,AG51)/$AL$5,"記載する期間を選択してください"))</f>
        <v>記載する期間を選択してください</v>
      </c>
      <c r="AH55" s="214"/>
      <c r="AI55" s="214"/>
      <c r="AJ55" s="214"/>
      <c r="AK55" s="192"/>
      <c r="AL55" s="207" t="str">
        <f>IF($AK$3="４週",SUMIFS($AK$11:$AK$30,$B$11:$B$30,AL51)/4/$AH$5,IF($AK$3="歴月",SUMIFS($AK$11:$AK$30,$B$11:$B$30,AL51)/$AL$5,"記載する期間を選択してください"))</f>
        <v>記載する期間を選択してください</v>
      </c>
      <c r="AM55" s="192"/>
      <c r="AN55" s="149"/>
    </row>
    <row r="56" spans="1:40" ht="5.0999999999999996" customHeight="1">
      <c r="A56" s="149"/>
      <c r="B56" s="145"/>
      <c r="C56" s="179">
        <v>2</v>
      </c>
      <c r="D56" s="179"/>
      <c r="E56" s="179">
        <v>3</v>
      </c>
      <c r="F56" s="179"/>
      <c r="G56" s="179"/>
      <c r="H56" s="179"/>
      <c r="I56" s="179">
        <v>4</v>
      </c>
      <c r="J56" s="179"/>
      <c r="K56" s="179"/>
      <c r="L56" s="179"/>
      <c r="M56" s="179"/>
      <c r="N56" s="179"/>
      <c r="O56" s="179">
        <v>5</v>
      </c>
      <c r="P56" s="179"/>
      <c r="Q56" s="179"/>
      <c r="R56" s="179"/>
      <c r="S56" s="179"/>
      <c r="T56" s="179"/>
      <c r="U56" s="179">
        <v>6</v>
      </c>
      <c r="V56" s="179"/>
      <c r="W56" s="179"/>
      <c r="X56" s="179"/>
      <c r="Y56" s="179"/>
      <c r="Z56" s="179"/>
      <c r="AA56" s="179">
        <v>7</v>
      </c>
      <c r="AB56" s="179"/>
      <c r="AC56" s="179"/>
      <c r="AD56" s="179"/>
      <c r="AE56" s="179"/>
      <c r="AF56" s="179"/>
      <c r="AG56" s="179">
        <v>8</v>
      </c>
      <c r="AH56" s="179"/>
      <c r="AI56" s="179"/>
      <c r="AJ56" s="179"/>
      <c r="AK56" s="179"/>
      <c r="AL56" s="179">
        <v>9</v>
      </c>
      <c r="AM56" s="156"/>
      <c r="AN56" s="149"/>
    </row>
    <row r="57" spans="1:40" ht="15" customHeight="1">
      <c r="A57" s="147" t="s">
        <v>170</v>
      </c>
      <c r="B57" s="159"/>
      <c r="C57" s="159"/>
      <c r="D57" s="159"/>
      <c r="E57" s="159"/>
      <c r="F57" s="178"/>
      <c r="G57" s="159"/>
      <c r="H57" s="179"/>
      <c r="I57" s="179"/>
      <c r="J57" s="179"/>
      <c r="K57" s="179"/>
      <c r="L57" s="179"/>
      <c r="M57" s="179"/>
      <c r="N57" s="179"/>
      <c r="O57" s="179"/>
      <c r="P57" s="179"/>
      <c r="Q57" s="179"/>
      <c r="R57" s="179">
        <v>6</v>
      </c>
      <c r="S57" s="179"/>
      <c r="T57" s="179"/>
      <c r="U57" s="179"/>
      <c r="V57" s="179"/>
      <c r="W57" s="179"/>
      <c r="X57" s="179">
        <v>7</v>
      </c>
      <c r="Y57" s="179"/>
      <c r="Z57" s="179"/>
      <c r="AA57" s="179"/>
      <c r="AB57" s="179"/>
      <c r="AC57" s="179"/>
      <c r="AD57" s="179">
        <v>8</v>
      </c>
      <c r="AE57" s="179"/>
      <c r="AF57" s="179"/>
      <c r="AG57" s="187"/>
      <c r="AH57" s="187"/>
      <c r="AI57" s="187"/>
      <c r="AJ57" s="187">
        <v>9</v>
      </c>
      <c r="AK57" s="179"/>
      <c r="AL57" s="179"/>
      <c r="AM57" s="149"/>
    </row>
    <row r="58" spans="1:40" s="147" customFormat="1" ht="15" customHeight="1">
      <c r="A58" s="147" t="s">
        <v>53</v>
      </c>
      <c r="B58" s="160"/>
      <c r="C58" s="160"/>
      <c r="D58" s="160"/>
      <c r="E58" s="160"/>
      <c r="F58" s="160"/>
      <c r="G58" s="16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row>
    <row r="59" spans="1:40" s="147" customFormat="1" ht="15" customHeight="1">
      <c r="A59" s="147" t="s">
        <v>171</v>
      </c>
      <c r="B59" s="160"/>
      <c r="C59" s="160"/>
      <c r="D59" s="160"/>
      <c r="E59" s="160"/>
      <c r="F59" s="160"/>
      <c r="G59" s="16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row>
    <row r="60" spans="1:40" s="147" customFormat="1" ht="15" customHeight="1">
      <c r="A60" s="147" t="s">
        <v>42</v>
      </c>
      <c r="B60" s="160"/>
      <c r="C60" s="160"/>
      <c r="D60" s="160"/>
      <c r="E60" s="160"/>
      <c r="F60" s="160"/>
      <c r="G60" s="16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row>
    <row r="61" spans="1:40" s="147" customFormat="1" ht="15" customHeight="1">
      <c r="A61" s="147" t="s">
        <v>172</v>
      </c>
      <c r="B61" s="160"/>
      <c r="C61" s="160"/>
      <c r="D61" s="160"/>
      <c r="E61" s="160"/>
      <c r="F61" s="160"/>
      <c r="G61" s="16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row>
    <row r="62" spans="1:40" ht="15" customHeight="1">
      <c r="A62" s="147" t="s">
        <v>173</v>
      </c>
      <c r="B62" s="161"/>
      <c r="C62" s="147"/>
      <c r="D62" s="147"/>
      <c r="E62" s="147"/>
      <c r="F62" s="147"/>
      <c r="G62" s="147"/>
    </row>
    <row r="63" spans="1:40" ht="15" customHeight="1">
      <c r="A63" s="147" t="s">
        <v>174</v>
      </c>
      <c r="B63" s="161"/>
      <c r="C63" s="147"/>
      <c r="D63" s="147"/>
      <c r="E63" s="147"/>
      <c r="F63" s="147"/>
      <c r="G63" s="147"/>
    </row>
    <row r="64" spans="1:40" ht="15" customHeight="1">
      <c r="A64" s="147"/>
      <c r="B64" s="157" t="s">
        <v>175</v>
      </c>
      <c r="C64" s="157" t="s">
        <v>176</v>
      </c>
      <c r="D64" s="157"/>
      <c r="E64" s="157"/>
      <c r="F64" s="147"/>
      <c r="G64" s="147"/>
    </row>
    <row r="65" spans="1:7" ht="15" customHeight="1">
      <c r="A65" s="147"/>
      <c r="B65" s="162" t="s">
        <v>180</v>
      </c>
      <c r="C65" s="168" t="s">
        <v>181</v>
      </c>
      <c r="D65" s="168"/>
      <c r="E65" s="168"/>
      <c r="F65" s="147"/>
      <c r="G65" s="147"/>
    </row>
    <row r="66" spans="1:7" ht="15" customHeight="1">
      <c r="A66" s="147"/>
      <c r="B66" s="162" t="s">
        <v>182</v>
      </c>
      <c r="C66" s="168" t="s">
        <v>183</v>
      </c>
      <c r="D66" s="168"/>
      <c r="E66" s="168"/>
      <c r="F66" s="147"/>
      <c r="G66" s="147"/>
    </row>
    <row r="67" spans="1:7" ht="15" customHeight="1">
      <c r="A67" s="147"/>
      <c r="B67" s="162" t="s">
        <v>184</v>
      </c>
      <c r="C67" s="168" t="s">
        <v>185</v>
      </c>
      <c r="D67" s="168"/>
      <c r="E67" s="168"/>
      <c r="F67" s="147"/>
      <c r="G67" s="147"/>
    </row>
    <row r="68" spans="1:7" ht="15" customHeight="1">
      <c r="A68" s="147"/>
      <c r="B68" s="162" t="s">
        <v>187</v>
      </c>
      <c r="C68" s="168" t="s">
        <v>188</v>
      </c>
      <c r="D68" s="168"/>
      <c r="E68" s="168"/>
      <c r="F68" s="147"/>
      <c r="G68" s="147"/>
    </row>
    <row r="69" spans="1:7" ht="15" customHeight="1">
      <c r="A69" s="147"/>
      <c r="B69" s="147" t="s">
        <v>190</v>
      </c>
      <c r="C69" s="147"/>
      <c r="D69" s="147"/>
      <c r="E69" s="147"/>
      <c r="F69" s="147"/>
      <c r="G69" s="147"/>
    </row>
    <row r="70" spans="1:7" ht="15" customHeight="1">
      <c r="A70" s="147"/>
      <c r="B70" s="147" t="s">
        <v>30</v>
      </c>
      <c r="C70" s="147"/>
      <c r="D70" s="147"/>
      <c r="E70" s="147"/>
      <c r="F70" s="147"/>
      <c r="G70" s="147"/>
    </row>
    <row r="71" spans="1:7" ht="15" customHeight="1">
      <c r="A71" s="147"/>
      <c r="B71" s="147" t="s">
        <v>191</v>
      </c>
      <c r="C71" s="147"/>
      <c r="D71" s="147"/>
      <c r="E71" s="147"/>
      <c r="F71" s="147"/>
      <c r="G71" s="147"/>
    </row>
    <row r="72" spans="1:7" ht="15" customHeight="1">
      <c r="A72" s="147" t="s">
        <v>192</v>
      </c>
      <c r="B72" s="161"/>
      <c r="C72" s="147"/>
      <c r="D72" s="147"/>
      <c r="E72" s="147"/>
      <c r="F72" s="147"/>
      <c r="G72" s="147"/>
    </row>
    <row r="73" spans="1:7" ht="15" customHeight="1">
      <c r="A73" s="147" t="s">
        <v>289</v>
      </c>
      <c r="B73" s="161"/>
      <c r="C73" s="147"/>
      <c r="D73" s="147"/>
      <c r="E73" s="147"/>
      <c r="F73" s="147"/>
      <c r="G73" s="147"/>
    </row>
    <row r="74" spans="1:7" ht="15" customHeight="1">
      <c r="A74" s="147" t="s">
        <v>193</v>
      </c>
      <c r="B74" s="161"/>
      <c r="C74" s="147"/>
      <c r="D74" s="147"/>
      <c r="E74" s="147"/>
      <c r="F74" s="147"/>
      <c r="G74" s="147"/>
    </row>
    <row r="75" spans="1:7" ht="15" customHeight="1">
      <c r="A75" s="147" t="s">
        <v>194</v>
      </c>
      <c r="B75" s="161"/>
      <c r="C75" s="147"/>
      <c r="D75" s="147"/>
      <c r="E75" s="147"/>
      <c r="F75" s="147"/>
      <c r="G75" s="147"/>
    </row>
    <row r="76" spans="1:7" ht="15" customHeight="1">
      <c r="A76" s="147" t="s">
        <v>195</v>
      </c>
      <c r="B76" s="161"/>
      <c r="C76" s="147"/>
      <c r="D76" s="147"/>
      <c r="E76" s="147"/>
      <c r="F76" s="147"/>
      <c r="G76" s="147"/>
    </row>
    <row r="77" spans="1:7" ht="15" customHeight="1">
      <c r="A77" s="147" t="s">
        <v>196</v>
      </c>
      <c r="B77" s="161"/>
      <c r="C77" s="147"/>
      <c r="D77" s="147"/>
      <c r="E77" s="147"/>
      <c r="F77" s="147"/>
      <c r="G77" s="147"/>
    </row>
    <row r="78" spans="1:7" ht="15" customHeight="1">
      <c r="A78" s="147"/>
      <c r="B78" s="147" t="s">
        <v>99</v>
      </c>
      <c r="C78" s="147"/>
      <c r="D78" s="147"/>
      <c r="E78" s="147"/>
      <c r="F78" s="147"/>
      <c r="G78" s="147"/>
    </row>
    <row r="79" spans="1:7" ht="15" customHeight="1">
      <c r="A79" s="147"/>
      <c r="B79" s="147" t="s">
        <v>197</v>
      </c>
      <c r="C79" s="147"/>
      <c r="D79" s="147"/>
      <c r="E79" s="147"/>
      <c r="F79" s="147"/>
      <c r="G79" s="147"/>
    </row>
    <row r="80" spans="1:7" ht="15" customHeight="1">
      <c r="A80" s="147" t="s">
        <v>133</v>
      </c>
      <c r="B80" s="161"/>
      <c r="C80" s="147"/>
      <c r="D80" s="147"/>
      <c r="E80" s="147"/>
      <c r="F80" s="147"/>
      <c r="G80" s="147"/>
    </row>
    <row r="81" spans="1:7" ht="15" customHeight="1">
      <c r="A81" s="147" t="s">
        <v>199</v>
      </c>
      <c r="B81" s="161"/>
      <c r="C81" s="147"/>
      <c r="D81" s="147"/>
      <c r="E81" s="147"/>
      <c r="F81" s="147"/>
      <c r="G81" s="147"/>
    </row>
    <row r="82" spans="1:7" ht="15" customHeight="1">
      <c r="A82" s="147" t="s">
        <v>200</v>
      </c>
      <c r="B82" s="161"/>
      <c r="C82" s="147"/>
      <c r="D82" s="147"/>
      <c r="E82" s="147"/>
      <c r="F82" s="147"/>
      <c r="G82" s="147"/>
    </row>
    <row r="83" spans="1:7" ht="15" customHeight="1">
      <c r="A83" s="147" t="s">
        <v>201</v>
      </c>
      <c r="B83" s="161"/>
      <c r="C83" s="147"/>
      <c r="D83" s="147"/>
      <c r="E83" s="147"/>
      <c r="F83" s="147"/>
      <c r="G83" s="147"/>
    </row>
    <row r="84" spans="1:7" ht="15" customHeight="1">
      <c r="A84" s="147" t="s">
        <v>203</v>
      </c>
      <c r="B84" s="161"/>
      <c r="C84" s="147"/>
      <c r="D84" s="147"/>
      <c r="E84" s="147"/>
      <c r="F84" s="147"/>
      <c r="G84" s="147"/>
    </row>
    <row r="85" spans="1:7" ht="15" customHeight="1">
      <c r="A85" s="147" t="s">
        <v>60</v>
      </c>
      <c r="B85" s="161"/>
      <c r="C85" s="147"/>
      <c r="D85" s="147"/>
      <c r="E85" s="147"/>
      <c r="F85" s="147"/>
      <c r="G85" s="147"/>
    </row>
    <row r="86" spans="1:7" ht="15" customHeight="1">
      <c r="A86" s="147" t="s">
        <v>205</v>
      </c>
      <c r="B86" s="161"/>
      <c r="C86" s="147"/>
      <c r="D86" s="147"/>
      <c r="E86" s="147"/>
      <c r="F86" s="147"/>
      <c r="G86" s="147"/>
    </row>
    <row r="87" spans="1:7" ht="15" customHeight="1">
      <c r="A87" s="147" t="s">
        <v>206</v>
      </c>
      <c r="B87" s="161"/>
      <c r="C87" s="147"/>
      <c r="D87" s="147"/>
      <c r="E87" s="147"/>
      <c r="F87" s="147"/>
      <c r="G87" s="147"/>
    </row>
  </sheetData>
  <mergeCells count="210">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6:C36"/>
    <mergeCell ref="F36:H36"/>
    <mergeCell ref="I36:K36"/>
    <mergeCell ref="L36:N36"/>
    <mergeCell ref="O36:Q36"/>
    <mergeCell ref="R36:T36"/>
    <mergeCell ref="U36:W36"/>
    <mergeCell ref="X36:Z36"/>
    <mergeCell ref="AA36:AC36"/>
    <mergeCell ref="AD36:AF36"/>
    <mergeCell ref="AG36:AI36"/>
    <mergeCell ref="AJ36:AK36"/>
    <mergeCell ref="A37:C37"/>
    <mergeCell ref="F37:H37"/>
    <mergeCell ref="I37:K37"/>
    <mergeCell ref="L37:N37"/>
    <mergeCell ref="O37:Q37"/>
    <mergeCell ref="R37:T37"/>
    <mergeCell ref="U37:W37"/>
    <mergeCell ref="X37:Z37"/>
    <mergeCell ref="AA37:AC37"/>
    <mergeCell ref="AD37:AF37"/>
    <mergeCell ref="AG37:AI37"/>
    <mergeCell ref="AJ37:AK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F41:H41"/>
    <mergeCell ref="I41:K41"/>
    <mergeCell ref="L41:N41"/>
    <mergeCell ref="O41:Q41"/>
    <mergeCell ref="R41:T41"/>
    <mergeCell ref="U41:W41"/>
    <mergeCell ref="X41:Z41"/>
    <mergeCell ref="AA41:AC41"/>
    <mergeCell ref="AD41:AF41"/>
    <mergeCell ref="AG41:AI41"/>
    <mergeCell ref="AJ41:AK41"/>
    <mergeCell ref="F42:H42"/>
    <mergeCell ref="I42:K42"/>
    <mergeCell ref="L42:N42"/>
    <mergeCell ref="O42:Q42"/>
    <mergeCell ref="R42:T42"/>
    <mergeCell ref="U42:W42"/>
    <mergeCell ref="X42:Z42"/>
    <mergeCell ref="AA42:AC42"/>
    <mergeCell ref="AD42:AF42"/>
    <mergeCell ref="AG42:AI42"/>
    <mergeCell ref="AJ42:AK42"/>
    <mergeCell ref="A43:C43"/>
    <mergeCell ref="F43:H43"/>
    <mergeCell ref="I43:K43"/>
    <mergeCell ref="L43:N43"/>
    <mergeCell ref="O43:Q43"/>
    <mergeCell ref="R43:T43"/>
    <mergeCell ref="U43:W43"/>
    <mergeCell ref="X43:Z43"/>
    <mergeCell ref="AA43:AC43"/>
    <mergeCell ref="AD43:AF43"/>
    <mergeCell ref="AG43:AI43"/>
    <mergeCell ref="AJ43:AK43"/>
    <mergeCell ref="A44:C44"/>
    <mergeCell ref="F44:H44"/>
    <mergeCell ref="I44:K44"/>
    <mergeCell ref="L44:N44"/>
    <mergeCell ref="O44:Q44"/>
    <mergeCell ref="R44:T44"/>
    <mergeCell ref="U44:W44"/>
    <mergeCell ref="X44:Z44"/>
    <mergeCell ref="AA44:AC44"/>
    <mergeCell ref="AD44:AF44"/>
    <mergeCell ref="AG44:AI44"/>
    <mergeCell ref="AJ44:AK44"/>
    <mergeCell ref="A47:B47"/>
    <mergeCell ref="C47:D47"/>
    <mergeCell ref="E47:H47"/>
    <mergeCell ref="A48:B48"/>
    <mergeCell ref="C48:D48"/>
    <mergeCell ref="E48:H48"/>
    <mergeCell ref="C51:D51"/>
    <mergeCell ref="E51:H51"/>
    <mergeCell ref="I51:N51"/>
    <mergeCell ref="O51:T51"/>
    <mergeCell ref="U51:Z51"/>
    <mergeCell ref="AA51:AF51"/>
    <mergeCell ref="AG51:AK51"/>
    <mergeCell ref="AL51:AM51"/>
    <mergeCell ref="F52:H52"/>
    <mergeCell ref="I52:K52"/>
    <mergeCell ref="L52:N52"/>
    <mergeCell ref="O52:Q52"/>
    <mergeCell ref="R52:T52"/>
    <mergeCell ref="U52:W52"/>
    <mergeCell ref="X52:Z52"/>
    <mergeCell ref="AA52:AC52"/>
    <mergeCell ref="AD52:AF52"/>
    <mergeCell ref="AG52:AI52"/>
    <mergeCell ref="AJ52:AK52"/>
    <mergeCell ref="F53:H53"/>
    <mergeCell ref="I53:K53"/>
    <mergeCell ref="L53:N53"/>
    <mergeCell ref="O53:Q53"/>
    <mergeCell ref="R53:T53"/>
    <mergeCell ref="U53:W53"/>
    <mergeCell ref="X53:Z53"/>
    <mergeCell ref="AA53:AC53"/>
    <mergeCell ref="AD53:AF53"/>
    <mergeCell ref="AG53:AI53"/>
    <mergeCell ref="AJ53:AK53"/>
    <mergeCell ref="F54:H54"/>
    <mergeCell ref="I54:K54"/>
    <mergeCell ref="L54:N54"/>
    <mergeCell ref="O54:Q54"/>
    <mergeCell ref="R54:T54"/>
    <mergeCell ref="U54:W54"/>
    <mergeCell ref="X54:Z54"/>
    <mergeCell ref="AA54:AC54"/>
    <mergeCell ref="AD54:AF54"/>
    <mergeCell ref="AG54:AI54"/>
    <mergeCell ref="AJ54:AK54"/>
    <mergeCell ref="C55:D55"/>
    <mergeCell ref="E55:H55"/>
    <mergeCell ref="I55:N55"/>
    <mergeCell ref="O55:T55"/>
    <mergeCell ref="U55:Z55"/>
    <mergeCell ref="AA55:AF55"/>
    <mergeCell ref="AG55:AK55"/>
    <mergeCell ref="AL55:AM55"/>
    <mergeCell ref="C64:E64"/>
    <mergeCell ref="C65:E65"/>
    <mergeCell ref="C66:E66"/>
    <mergeCell ref="C67:E67"/>
    <mergeCell ref="C68:E68"/>
    <mergeCell ref="A7:A10"/>
    <mergeCell ref="B7:B8"/>
    <mergeCell ref="C7:C10"/>
    <mergeCell ref="D7:D10"/>
    <mergeCell ref="E7:E10"/>
    <mergeCell ref="AK7:AK10"/>
    <mergeCell ref="AL7:AL10"/>
    <mergeCell ref="AM7:AN10"/>
    <mergeCell ref="B9:B10"/>
    <mergeCell ref="AM31:AN32"/>
  </mergeCells>
  <phoneticPr fontId="4"/>
  <dataValidations count="7">
    <dataValidation type="list" allowBlank="1" showDropDown="0" showInputMessage="1" showErrorMessage="1" sqref="C11:C30">
      <formula1>"A,B,C,D"</formula1>
    </dataValidation>
    <dataValidation operator="greaterThanOrEqual" allowBlank="1" showDropDown="0" showInputMessage="1" showErrorMessage="1" sqref="I45:I46 I49 L45:L46 L49 AL37:AL43 AJ37:AJ44"/>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type="whole" operator="greaterThanOrEqual" allowBlank="1" showDropDown="0" showInputMessage="1" showErrorMessage="1" sqref="AG37:AG44 I37:I44 AD37:AD44 AA37:AA44 X37:X44 U37:U44 R37:R44 O37:O44 L37:L44 D37:F44">
      <formula1>0</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usePrinterDefaults="1" r:id="rId1"/>
  <headerFooter alignWithMargins="0">
    <oddHeader>&amp;L&amp;"ＭＳ ゴシック,標準"&amp;10（参考様式）</oddHeader>
  </headerFooter>
  <rowBreaks count="2" manualBreakCount="2">
    <brk id="34" max="39" man="1"/>
    <brk id="71" max="3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sheetPr codeName="Sheet21"/>
  <dimension ref="A1:AQ90"/>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87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4.95"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324</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40</v>
      </c>
      <c r="AI5" s="241"/>
      <c r="AJ5" s="241"/>
      <c r="AK5" s="183" t="s">
        <v>148</v>
      </c>
      <c r="AL5" s="247">
        <v>160</v>
      </c>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319</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319</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21" customHeight="1">
      <c r="A35" s="180" t="s">
        <v>155</v>
      </c>
      <c r="B35" s="155"/>
      <c r="C35" s="155"/>
      <c r="D35" s="155"/>
      <c r="E35" s="155"/>
      <c r="F35" s="155"/>
      <c r="G35" s="147"/>
      <c r="H35" s="147"/>
      <c r="I35" s="147"/>
      <c r="J35" s="147"/>
      <c r="K35" s="147"/>
      <c r="L35" s="147"/>
      <c r="M35" s="147"/>
      <c r="N35" s="147"/>
      <c r="O35" s="147"/>
      <c r="AM35" s="155"/>
      <c r="AN35" s="149"/>
    </row>
    <row r="36" spans="1:43" ht="32.25" customHeight="1">
      <c r="A36" s="157"/>
      <c r="B36" s="157"/>
      <c r="C36" s="157"/>
      <c r="D36" s="260">
        <v>4</v>
      </c>
      <c r="E36" s="260">
        <v>5</v>
      </c>
      <c r="F36" s="260">
        <v>6</v>
      </c>
      <c r="G36" s="260"/>
      <c r="H36" s="260"/>
      <c r="I36" s="260">
        <v>7</v>
      </c>
      <c r="J36" s="260"/>
      <c r="K36" s="260"/>
      <c r="L36" s="260">
        <v>8</v>
      </c>
      <c r="M36" s="260"/>
      <c r="N36" s="260"/>
      <c r="O36" s="260">
        <v>9</v>
      </c>
      <c r="P36" s="260"/>
      <c r="Q36" s="260"/>
      <c r="R36" s="260">
        <v>10</v>
      </c>
      <c r="S36" s="260"/>
      <c r="T36" s="260"/>
      <c r="U36" s="260">
        <v>11</v>
      </c>
      <c r="V36" s="260"/>
      <c r="W36" s="260"/>
      <c r="X36" s="260">
        <v>12</v>
      </c>
      <c r="Y36" s="260"/>
      <c r="Z36" s="260"/>
      <c r="AA36" s="260">
        <v>1</v>
      </c>
      <c r="AB36" s="260"/>
      <c r="AC36" s="260"/>
      <c r="AD36" s="260">
        <v>2</v>
      </c>
      <c r="AE36" s="260"/>
      <c r="AF36" s="260"/>
      <c r="AG36" s="260">
        <v>3</v>
      </c>
      <c r="AH36" s="260"/>
      <c r="AI36" s="260"/>
      <c r="AJ36" s="157" t="s">
        <v>265</v>
      </c>
      <c r="AK36" s="157"/>
      <c r="AL36" s="195" t="s">
        <v>266</v>
      </c>
      <c r="AM36" s="310" t="s">
        <v>238</v>
      </c>
      <c r="AN36" s="313"/>
      <c r="AO36" s="211"/>
      <c r="AP36" s="211"/>
      <c r="AQ36" s="211"/>
    </row>
    <row r="37" spans="1:43" ht="20.100000000000001" customHeight="1">
      <c r="A37" s="259" t="s">
        <v>271</v>
      </c>
      <c r="B37" s="259"/>
      <c r="C37" s="259"/>
      <c r="D37" s="305">
        <f>SUM(D38,D39,D40,D41,D43,D45)</f>
        <v>1840</v>
      </c>
      <c r="E37" s="305">
        <f>SUM(E38,E39,E40,E41,E43,E45)</f>
        <v>1726</v>
      </c>
      <c r="F37" s="306">
        <f>SUM(F38,F39,F40,F41,F43,F45)</f>
        <v>1840</v>
      </c>
      <c r="G37" s="307"/>
      <c r="H37" s="308"/>
      <c r="I37" s="306">
        <f>SUM(I38,I39,I40,I41,I43,I45)</f>
        <v>1932</v>
      </c>
      <c r="J37" s="307">
        <f>SUM(J38,J39,J40,J41,J43,J45)</f>
        <v>0</v>
      </c>
      <c r="K37" s="308">
        <f>SUM(K38,K39,K40,K41,K43,K45)</f>
        <v>0</v>
      </c>
      <c r="L37" s="306">
        <f>SUM(L38,L39,L40,L41,L43,L45)</f>
        <v>1932</v>
      </c>
      <c r="M37" s="307"/>
      <c r="N37" s="308"/>
      <c r="O37" s="306">
        <f>SUM(O38,O39,O40,O41,O43,O45)</f>
        <v>1748</v>
      </c>
      <c r="P37" s="307"/>
      <c r="Q37" s="308"/>
      <c r="R37" s="306">
        <f>SUM(R38,R39,R40,R41,R43,R45)</f>
        <v>1840</v>
      </c>
      <c r="S37" s="307"/>
      <c r="T37" s="308"/>
      <c r="U37" s="306">
        <f t="shared" ref="U37:AI37" si="3">SUM(U38,U39,U40,U41,U43,U45)</f>
        <v>1840</v>
      </c>
      <c r="V37" s="307">
        <f t="shared" si="3"/>
        <v>0</v>
      </c>
      <c r="W37" s="308">
        <f t="shared" si="3"/>
        <v>0</v>
      </c>
      <c r="X37" s="306">
        <f t="shared" si="3"/>
        <v>1748</v>
      </c>
      <c r="Y37" s="307">
        <f t="shared" si="3"/>
        <v>0</v>
      </c>
      <c r="Z37" s="308">
        <f t="shared" si="3"/>
        <v>0</v>
      </c>
      <c r="AA37" s="306">
        <f t="shared" si="3"/>
        <v>1748</v>
      </c>
      <c r="AB37" s="307">
        <f t="shared" si="3"/>
        <v>0</v>
      </c>
      <c r="AC37" s="308">
        <f t="shared" si="3"/>
        <v>0</v>
      </c>
      <c r="AD37" s="306">
        <f t="shared" si="3"/>
        <v>1748</v>
      </c>
      <c r="AE37" s="307">
        <f t="shared" si="3"/>
        <v>0</v>
      </c>
      <c r="AF37" s="308">
        <f t="shared" si="3"/>
        <v>0</v>
      </c>
      <c r="AG37" s="306">
        <f t="shared" si="3"/>
        <v>1840</v>
      </c>
      <c r="AH37" s="307">
        <f t="shared" si="3"/>
        <v>0</v>
      </c>
      <c r="AI37" s="308">
        <f t="shared" si="3"/>
        <v>0</v>
      </c>
      <c r="AJ37" s="168">
        <f t="shared" ref="AJ37:AJ46" si="4">SUM(D37:AI37)</f>
        <v>21782</v>
      </c>
      <c r="AK37" s="168"/>
      <c r="AL37" s="323">
        <f>ROUNDUP(AJ37/AJ47,1)</f>
        <v>92</v>
      </c>
      <c r="AM37" s="311"/>
      <c r="AN37" s="314"/>
      <c r="AO37" s="211"/>
      <c r="AP37" s="211"/>
      <c r="AQ37" s="211"/>
    </row>
    <row r="38" spans="1:43" s="297" customFormat="1" ht="20.100000000000001" customHeight="1">
      <c r="A38" s="223" t="s">
        <v>320</v>
      </c>
      <c r="B38" s="229"/>
      <c r="C38" s="240"/>
      <c r="D38" s="175">
        <v>50</v>
      </c>
      <c r="E38" s="175">
        <v>45</v>
      </c>
      <c r="F38" s="291">
        <v>50</v>
      </c>
      <c r="G38" s="292"/>
      <c r="H38" s="293"/>
      <c r="I38" s="291">
        <v>50</v>
      </c>
      <c r="J38" s="292"/>
      <c r="K38" s="293"/>
      <c r="L38" s="291">
        <v>50</v>
      </c>
      <c r="M38" s="292"/>
      <c r="N38" s="293"/>
      <c r="O38" s="291">
        <v>45</v>
      </c>
      <c r="P38" s="292"/>
      <c r="Q38" s="293"/>
      <c r="R38" s="291">
        <v>50</v>
      </c>
      <c r="S38" s="292"/>
      <c r="T38" s="293"/>
      <c r="U38" s="291">
        <v>50</v>
      </c>
      <c r="V38" s="292"/>
      <c r="W38" s="293"/>
      <c r="X38" s="291">
        <v>45</v>
      </c>
      <c r="Y38" s="292"/>
      <c r="Z38" s="293"/>
      <c r="AA38" s="291">
        <v>45</v>
      </c>
      <c r="AB38" s="292"/>
      <c r="AC38" s="293"/>
      <c r="AD38" s="291">
        <v>45</v>
      </c>
      <c r="AE38" s="292"/>
      <c r="AF38" s="293"/>
      <c r="AG38" s="291">
        <v>50</v>
      </c>
      <c r="AH38" s="292"/>
      <c r="AI38" s="293"/>
      <c r="AJ38" s="168">
        <f t="shared" si="4"/>
        <v>575</v>
      </c>
      <c r="AK38" s="168"/>
      <c r="AL38" s="323">
        <f>ROUNDUP(AJ38/$AJ$47,1)</f>
        <v>2.5</v>
      </c>
      <c r="AM38" s="311"/>
      <c r="AN38" s="314"/>
      <c r="AO38" s="316"/>
      <c r="AP38" s="316"/>
      <c r="AQ38" s="316"/>
    </row>
    <row r="39" spans="1:43" s="297" customFormat="1" ht="20.100000000000001" customHeight="1">
      <c r="A39" s="223" t="s">
        <v>56</v>
      </c>
      <c r="B39" s="229"/>
      <c r="C39" s="240"/>
      <c r="D39" s="175">
        <v>50</v>
      </c>
      <c r="E39" s="175">
        <v>50</v>
      </c>
      <c r="F39" s="291">
        <v>50</v>
      </c>
      <c r="G39" s="292"/>
      <c r="H39" s="293"/>
      <c r="I39" s="291">
        <v>55</v>
      </c>
      <c r="J39" s="292"/>
      <c r="K39" s="293"/>
      <c r="L39" s="291">
        <v>55</v>
      </c>
      <c r="M39" s="292"/>
      <c r="N39" s="293"/>
      <c r="O39" s="291">
        <v>50</v>
      </c>
      <c r="P39" s="292"/>
      <c r="Q39" s="293"/>
      <c r="R39" s="291">
        <v>50</v>
      </c>
      <c r="S39" s="292"/>
      <c r="T39" s="293"/>
      <c r="U39" s="291">
        <v>50</v>
      </c>
      <c r="V39" s="292"/>
      <c r="W39" s="293"/>
      <c r="X39" s="291">
        <v>50</v>
      </c>
      <c r="Y39" s="292"/>
      <c r="Z39" s="293"/>
      <c r="AA39" s="291">
        <v>50</v>
      </c>
      <c r="AB39" s="292"/>
      <c r="AC39" s="293"/>
      <c r="AD39" s="291">
        <v>50</v>
      </c>
      <c r="AE39" s="292"/>
      <c r="AF39" s="293"/>
      <c r="AG39" s="291">
        <v>50</v>
      </c>
      <c r="AH39" s="292"/>
      <c r="AI39" s="293"/>
      <c r="AJ39" s="168">
        <f t="shared" si="4"/>
        <v>610</v>
      </c>
      <c r="AK39" s="168"/>
      <c r="AL39" s="323">
        <f>ROUNDUP(AJ39/$AJ$47,1)</f>
        <v>2.6</v>
      </c>
      <c r="AM39" s="311"/>
      <c r="AN39" s="314"/>
      <c r="AO39" s="316"/>
      <c r="AP39" s="316"/>
      <c r="AQ39" s="316"/>
    </row>
    <row r="40" spans="1:43" ht="20.100000000000001" customHeight="1">
      <c r="A40" s="223" t="s">
        <v>202</v>
      </c>
      <c r="B40" s="229"/>
      <c r="C40" s="240"/>
      <c r="D40" s="175">
        <v>100</v>
      </c>
      <c r="E40" s="175">
        <v>95</v>
      </c>
      <c r="F40" s="291">
        <v>100</v>
      </c>
      <c r="G40" s="292"/>
      <c r="H40" s="293"/>
      <c r="I40" s="291">
        <v>105</v>
      </c>
      <c r="J40" s="292"/>
      <c r="K40" s="293"/>
      <c r="L40" s="291">
        <v>105</v>
      </c>
      <c r="M40" s="292"/>
      <c r="N40" s="293"/>
      <c r="O40" s="291">
        <v>95</v>
      </c>
      <c r="P40" s="292"/>
      <c r="Q40" s="293"/>
      <c r="R40" s="291">
        <v>100</v>
      </c>
      <c r="S40" s="292"/>
      <c r="T40" s="293"/>
      <c r="U40" s="291">
        <v>100</v>
      </c>
      <c r="V40" s="292"/>
      <c r="W40" s="293"/>
      <c r="X40" s="291">
        <v>95</v>
      </c>
      <c r="Y40" s="292"/>
      <c r="Z40" s="293"/>
      <c r="AA40" s="291">
        <v>95</v>
      </c>
      <c r="AB40" s="292"/>
      <c r="AC40" s="293"/>
      <c r="AD40" s="291">
        <v>95</v>
      </c>
      <c r="AE40" s="292"/>
      <c r="AF40" s="293"/>
      <c r="AG40" s="291">
        <v>100</v>
      </c>
      <c r="AH40" s="292"/>
      <c r="AI40" s="293"/>
      <c r="AJ40" s="168">
        <f t="shared" si="4"/>
        <v>1185</v>
      </c>
      <c r="AK40" s="168"/>
      <c r="AL40" s="323">
        <f>ROUNDUP(AJ40/$AJ$47,1)</f>
        <v>5</v>
      </c>
      <c r="AM40" s="311"/>
      <c r="AN40" s="314"/>
      <c r="AO40" s="211"/>
      <c r="AP40" s="211"/>
      <c r="AQ40" s="211"/>
    </row>
    <row r="41" spans="1:43" ht="20.100000000000001" customHeight="1">
      <c r="A41" s="299" t="s">
        <v>273</v>
      </c>
      <c r="B41" s="229"/>
      <c r="C41" s="240"/>
      <c r="D41" s="175">
        <v>100</v>
      </c>
      <c r="E41" s="175">
        <v>95</v>
      </c>
      <c r="F41" s="291">
        <v>100</v>
      </c>
      <c r="G41" s="292"/>
      <c r="H41" s="293"/>
      <c r="I41" s="291">
        <v>105</v>
      </c>
      <c r="J41" s="292"/>
      <c r="K41" s="293"/>
      <c r="L41" s="291">
        <v>105</v>
      </c>
      <c r="M41" s="292"/>
      <c r="N41" s="293"/>
      <c r="O41" s="291">
        <v>95</v>
      </c>
      <c r="P41" s="292"/>
      <c r="Q41" s="293"/>
      <c r="R41" s="291">
        <v>100</v>
      </c>
      <c r="S41" s="292"/>
      <c r="T41" s="293"/>
      <c r="U41" s="291">
        <v>100</v>
      </c>
      <c r="V41" s="292"/>
      <c r="W41" s="293"/>
      <c r="X41" s="291">
        <v>95</v>
      </c>
      <c r="Y41" s="292"/>
      <c r="Z41" s="293"/>
      <c r="AA41" s="291">
        <v>95</v>
      </c>
      <c r="AB41" s="292"/>
      <c r="AC41" s="293"/>
      <c r="AD41" s="291">
        <v>95</v>
      </c>
      <c r="AE41" s="292"/>
      <c r="AF41" s="293"/>
      <c r="AG41" s="291">
        <v>100</v>
      </c>
      <c r="AH41" s="292"/>
      <c r="AI41" s="293"/>
      <c r="AJ41" s="168">
        <f t="shared" si="4"/>
        <v>1185</v>
      </c>
      <c r="AK41" s="168"/>
      <c r="AL41" s="324">
        <f>ROUNDUP(AJ41/$AJ$47,1)</f>
        <v>5</v>
      </c>
      <c r="AM41" s="311"/>
      <c r="AN41" s="314"/>
      <c r="AO41" s="211"/>
      <c r="AP41" s="211"/>
      <c r="AQ41" s="211"/>
    </row>
    <row r="42" spans="1:43" s="297" customFormat="1" ht="20.100000000000001" customHeight="1">
      <c r="A42" s="300"/>
      <c r="B42" s="303" t="s">
        <v>321</v>
      </c>
      <c r="C42" s="304"/>
      <c r="D42" s="175">
        <v>40</v>
      </c>
      <c r="E42" s="175">
        <v>45</v>
      </c>
      <c r="F42" s="291">
        <v>40</v>
      </c>
      <c r="G42" s="292"/>
      <c r="H42" s="293"/>
      <c r="I42" s="291">
        <v>40</v>
      </c>
      <c r="J42" s="292"/>
      <c r="K42" s="293"/>
      <c r="L42" s="291">
        <v>60</v>
      </c>
      <c r="M42" s="292"/>
      <c r="N42" s="293"/>
      <c r="O42" s="291">
        <v>50</v>
      </c>
      <c r="P42" s="292"/>
      <c r="Q42" s="293"/>
      <c r="R42" s="291">
        <v>40</v>
      </c>
      <c r="S42" s="292"/>
      <c r="T42" s="293"/>
      <c r="U42" s="291">
        <v>40</v>
      </c>
      <c r="V42" s="292"/>
      <c r="W42" s="293"/>
      <c r="X42" s="291">
        <v>30</v>
      </c>
      <c r="Y42" s="292"/>
      <c r="Z42" s="293"/>
      <c r="AA42" s="291">
        <v>30</v>
      </c>
      <c r="AB42" s="292"/>
      <c r="AC42" s="293"/>
      <c r="AD42" s="291">
        <v>30</v>
      </c>
      <c r="AE42" s="292"/>
      <c r="AF42" s="293"/>
      <c r="AG42" s="291">
        <v>50</v>
      </c>
      <c r="AH42" s="292"/>
      <c r="AI42" s="293"/>
      <c r="AJ42" s="168">
        <f t="shared" si="4"/>
        <v>495</v>
      </c>
      <c r="AK42" s="168"/>
      <c r="AL42" s="325"/>
      <c r="AM42" s="312">
        <f>ROUNDUP($AJ$42/$AJ$47,1)</f>
        <v>2.1</v>
      </c>
      <c r="AN42" s="315"/>
      <c r="AO42" s="316"/>
      <c r="AP42" s="316"/>
      <c r="AQ42" s="316"/>
    </row>
    <row r="43" spans="1:43" ht="20.100000000000001" customHeight="1">
      <c r="A43" s="299" t="s">
        <v>274</v>
      </c>
      <c r="B43" s="229"/>
      <c r="C43" s="240"/>
      <c r="D43" s="175">
        <v>140</v>
      </c>
      <c r="E43" s="175">
        <v>131</v>
      </c>
      <c r="F43" s="291">
        <v>140</v>
      </c>
      <c r="G43" s="292"/>
      <c r="H43" s="293"/>
      <c r="I43" s="291">
        <v>147</v>
      </c>
      <c r="J43" s="292"/>
      <c r="K43" s="293"/>
      <c r="L43" s="291">
        <v>147</v>
      </c>
      <c r="M43" s="292"/>
      <c r="N43" s="293"/>
      <c r="O43" s="291">
        <v>133</v>
      </c>
      <c r="P43" s="292"/>
      <c r="Q43" s="293"/>
      <c r="R43" s="291">
        <v>140</v>
      </c>
      <c r="S43" s="292"/>
      <c r="T43" s="293"/>
      <c r="U43" s="291">
        <v>140</v>
      </c>
      <c r="V43" s="292"/>
      <c r="W43" s="293"/>
      <c r="X43" s="291">
        <v>133</v>
      </c>
      <c r="Y43" s="292"/>
      <c r="Z43" s="293"/>
      <c r="AA43" s="291">
        <v>133</v>
      </c>
      <c r="AB43" s="292"/>
      <c r="AC43" s="293"/>
      <c r="AD43" s="291">
        <v>133</v>
      </c>
      <c r="AE43" s="292"/>
      <c r="AF43" s="293"/>
      <c r="AG43" s="291">
        <v>140</v>
      </c>
      <c r="AH43" s="292"/>
      <c r="AI43" s="293"/>
      <c r="AJ43" s="168">
        <f t="shared" si="4"/>
        <v>1657</v>
      </c>
      <c r="AK43" s="168"/>
      <c r="AL43" s="324">
        <f>ROUNDUP(AJ43/$AJ$47,1)</f>
        <v>7</v>
      </c>
      <c r="AM43" s="311"/>
      <c r="AN43" s="314"/>
      <c r="AO43" s="211"/>
      <c r="AP43" s="211"/>
      <c r="AQ43" s="211"/>
    </row>
    <row r="44" spans="1:43" s="297" customFormat="1" ht="20.100000000000001" customHeight="1">
      <c r="A44" s="301"/>
      <c r="B44" s="303" t="s">
        <v>321</v>
      </c>
      <c r="C44" s="304"/>
      <c r="D44" s="175">
        <v>40</v>
      </c>
      <c r="E44" s="175">
        <v>31</v>
      </c>
      <c r="F44" s="291">
        <v>40</v>
      </c>
      <c r="G44" s="292"/>
      <c r="H44" s="293"/>
      <c r="I44" s="291">
        <v>47</v>
      </c>
      <c r="J44" s="292"/>
      <c r="K44" s="293"/>
      <c r="L44" s="291">
        <v>47</v>
      </c>
      <c r="M44" s="292"/>
      <c r="N44" s="293"/>
      <c r="O44" s="291">
        <v>33</v>
      </c>
      <c r="P44" s="292"/>
      <c r="Q44" s="293"/>
      <c r="R44" s="291">
        <v>40</v>
      </c>
      <c r="S44" s="292"/>
      <c r="T44" s="293"/>
      <c r="U44" s="291">
        <v>40</v>
      </c>
      <c r="V44" s="292"/>
      <c r="W44" s="293"/>
      <c r="X44" s="291">
        <v>33</v>
      </c>
      <c r="Y44" s="292"/>
      <c r="Z44" s="293"/>
      <c r="AA44" s="291">
        <v>33</v>
      </c>
      <c r="AB44" s="292"/>
      <c r="AC44" s="293"/>
      <c r="AD44" s="291">
        <v>33</v>
      </c>
      <c r="AE44" s="292"/>
      <c r="AF44" s="293"/>
      <c r="AG44" s="291">
        <v>40</v>
      </c>
      <c r="AH44" s="292"/>
      <c r="AI44" s="293"/>
      <c r="AJ44" s="168">
        <f t="shared" si="4"/>
        <v>457</v>
      </c>
      <c r="AK44" s="168"/>
      <c r="AL44" s="325"/>
      <c r="AM44" s="312">
        <f>ROUNDUP($AJ$44/$AJ$47,1)</f>
        <v>2</v>
      </c>
      <c r="AN44" s="315"/>
      <c r="AO44" s="316"/>
      <c r="AP44" s="316"/>
      <c r="AQ44" s="316"/>
    </row>
    <row r="45" spans="1:43" ht="20.100000000000001" customHeight="1">
      <c r="A45" s="299" t="s">
        <v>50</v>
      </c>
      <c r="B45" s="229"/>
      <c r="C45" s="240"/>
      <c r="D45" s="175">
        <v>1400</v>
      </c>
      <c r="E45" s="175">
        <v>1310</v>
      </c>
      <c r="F45" s="291">
        <v>1400</v>
      </c>
      <c r="G45" s="292"/>
      <c r="H45" s="293"/>
      <c r="I45" s="291">
        <v>1470</v>
      </c>
      <c r="J45" s="292"/>
      <c r="K45" s="293"/>
      <c r="L45" s="291">
        <v>1470</v>
      </c>
      <c r="M45" s="292"/>
      <c r="N45" s="293"/>
      <c r="O45" s="291">
        <v>1330</v>
      </c>
      <c r="P45" s="292"/>
      <c r="Q45" s="293"/>
      <c r="R45" s="291">
        <v>1400</v>
      </c>
      <c r="S45" s="292"/>
      <c r="T45" s="293"/>
      <c r="U45" s="291">
        <v>1400</v>
      </c>
      <c r="V45" s="292"/>
      <c r="W45" s="293"/>
      <c r="X45" s="291">
        <v>1330</v>
      </c>
      <c r="Y45" s="292"/>
      <c r="Z45" s="293"/>
      <c r="AA45" s="291">
        <v>1330</v>
      </c>
      <c r="AB45" s="292"/>
      <c r="AC45" s="293"/>
      <c r="AD45" s="291">
        <v>1330</v>
      </c>
      <c r="AE45" s="292"/>
      <c r="AF45" s="293"/>
      <c r="AG45" s="291">
        <v>1400</v>
      </c>
      <c r="AH45" s="292"/>
      <c r="AI45" s="293"/>
      <c r="AJ45" s="168">
        <f t="shared" si="4"/>
        <v>16570</v>
      </c>
      <c r="AK45" s="168"/>
      <c r="AL45" s="324">
        <f>ROUNDUP(AJ45/$AJ$47,1)</f>
        <v>70</v>
      </c>
      <c r="AM45" s="311"/>
      <c r="AN45" s="314"/>
      <c r="AO45" s="211"/>
      <c r="AP45" s="211"/>
      <c r="AQ45" s="211"/>
    </row>
    <row r="46" spans="1:43" s="297" customFormat="1" ht="20.100000000000001" customHeight="1">
      <c r="A46" s="300"/>
      <c r="B46" s="303" t="s">
        <v>321</v>
      </c>
      <c r="C46" s="304"/>
      <c r="D46" s="175">
        <v>400</v>
      </c>
      <c r="E46" s="175">
        <v>310</v>
      </c>
      <c r="F46" s="291">
        <v>400</v>
      </c>
      <c r="G46" s="292"/>
      <c r="H46" s="293"/>
      <c r="I46" s="291">
        <v>470</v>
      </c>
      <c r="J46" s="292"/>
      <c r="K46" s="293"/>
      <c r="L46" s="291">
        <v>470</v>
      </c>
      <c r="M46" s="292"/>
      <c r="N46" s="293"/>
      <c r="O46" s="291">
        <v>330</v>
      </c>
      <c r="P46" s="292"/>
      <c r="Q46" s="293"/>
      <c r="R46" s="291">
        <v>400</v>
      </c>
      <c r="S46" s="292"/>
      <c r="T46" s="293"/>
      <c r="U46" s="291">
        <v>400</v>
      </c>
      <c r="V46" s="292"/>
      <c r="W46" s="293"/>
      <c r="X46" s="291">
        <v>330</v>
      </c>
      <c r="Y46" s="292"/>
      <c r="Z46" s="293"/>
      <c r="AA46" s="291">
        <v>330</v>
      </c>
      <c r="AB46" s="292"/>
      <c r="AC46" s="293"/>
      <c r="AD46" s="291">
        <v>330</v>
      </c>
      <c r="AE46" s="292"/>
      <c r="AF46" s="293"/>
      <c r="AG46" s="291">
        <v>400</v>
      </c>
      <c r="AH46" s="292"/>
      <c r="AI46" s="293"/>
      <c r="AJ46" s="168">
        <f t="shared" si="4"/>
        <v>4570</v>
      </c>
      <c r="AK46" s="168"/>
      <c r="AL46" s="325"/>
      <c r="AM46" s="312">
        <f>ROUNDUP($AJ$46/$AJ$47,1)</f>
        <v>19.3</v>
      </c>
      <c r="AN46" s="315"/>
      <c r="AO46" s="316"/>
      <c r="AP46" s="316"/>
      <c r="AQ46" s="316"/>
    </row>
    <row r="47" spans="1:43" ht="20.100000000000001" customHeight="1">
      <c r="A47" s="259" t="s">
        <v>268</v>
      </c>
      <c r="B47" s="259"/>
      <c r="C47" s="259"/>
      <c r="D47" s="175">
        <v>20</v>
      </c>
      <c r="E47" s="175">
        <v>19</v>
      </c>
      <c r="F47" s="175">
        <v>20</v>
      </c>
      <c r="G47" s="175"/>
      <c r="H47" s="175"/>
      <c r="I47" s="175">
        <v>21</v>
      </c>
      <c r="J47" s="175"/>
      <c r="K47" s="175"/>
      <c r="L47" s="175">
        <v>21</v>
      </c>
      <c r="M47" s="175"/>
      <c r="N47" s="175"/>
      <c r="O47" s="175">
        <v>19</v>
      </c>
      <c r="P47" s="175"/>
      <c r="Q47" s="175"/>
      <c r="R47" s="175">
        <v>20</v>
      </c>
      <c r="S47" s="175"/>
      <c r="T47" s="175"/>
      <c r="U47" s="175">
        <v>20</v>
      </c>
      <c r="V47" s="175"/>
      <c r="W47" s="175"/>
      <c r="X47" s="175">
        <v>19</v>
      </c>
      <c r="Y47" s="175"/>
      <c r="Z47" s="175"/>
      <c r="AA47" s="175">
        <v>19</v>
      </c>
      <c r="AB47" s="175"/>
      <c r="AC47" s="175"/>
      <c r="AD47" s="175">
        <v>19</v>
      </c>
      <c r="AE47" s="175"/>
      <c r="AF47" s="175"/>
      <c r="AG47" s="175">
        <v>20</v>
      </c>
      <c r="AH47" s="175"/>
      <c r="AI47" s="175"/>
      <c r="AJ47" s="168">
        <f>+SUM(D47:AI47)</f>
        <v>237</v>
      </c>
      <c r="AK47" s="168"/>
      <c r="AL47" s="272"/>
      <c r="AM47" s="311"/>
      <c r="AN47" s="314"/>
      <c r="AO47" s="211"/>
      <c r="AP47" s="211"/>
      <c r="AQ47" s="211"/>
    </row>
    <row r="48" spans="1:43" ht="5.0999999999999996" customHeight="1">
      <c r="A48" s="160"/>
      <c r="B48" s="160"/>
      <c r="C48" s="160"/>
      <c r="D48" s="317"/>
      <c r="E48" s="317"/>
      <c r="F48" s="317"/>
      <c r="G48" s="317"/>
      <c r="H48" s="31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222"/>
      <c r="AK48" s="147"/>
      <c r="AL48" s="155"/>
      <c r="AM48" s="155"/>
      <c r="AN48" s="149"/>
    </row>
    <row r="49" spans="1:40" ht="18" customHeight="1">
      <c r="A49" s="180" t="s">
        <v>221</v>
      </c>
      <c r="B49" s="147"/>
      <c r="D49" s="147"/>
      <c r="E49" s="147"/>
      <c r="F49" s="147"/>
      <c r="G49" s="147"/>
      <c r="H49" s="147"/>
      <c r="I49" s="147"/>
      <c r="J49" s="147"/>
      <c r="K49" s="147"/>
      <c r="L49" s="147"/>
      <c r="M49" s="147"/>
      <c r="N49" s="147"/>
      <c r="O49" s="147"/>
      <c r="P49" s="147"/>
      <c r="Q49" s="147"/>
      <c r="R49" s="147"/>
      <c r="S49" s="147"/>
      <c r="T49" s="147"/>
      <c r="U49" s="147"/>
      <c r="V49" s="147"/>
      <c r="W49" s="155"/>
      <c r="X49" s="147"/>
      <c r="Y49" s="147"/>
      <c r="Z49" s="147"/>
      <c r="AA49" s="147"/>
      <c r="AB49" s="147"/>
      <c r="AC49" s="147"/>
      <c r="AD49" s="147"/>
      <c r="AE49" s="147"/>
      <c r="AF49" s="147"/>
      <c r="AG49" s="147"/>
      <c r="AH49" s="147"/>
      <c r="AI49" s="147"/>
      <c r="AJ49" s="222"/>
      <c r="AK49" s="147"/>
      <c r="AL49" s="155"/>
      <c r="AM49" s="155"/>
      <c r="AN49" s="149"/>
    </row>
    <row r="50" spans="1:40" ht="45" customHeight="1">
      <c r="A50" s="157" t="s">
        <v>83</v>
      </c>
      <c r="B50" s="157"/>
      <c r="C50" s="157" t="s">
        <v>260</v>
      </c>
      <c r="D50" s="157"/>
      <c r="E50" s="195" t="s">
        <v>319</v>
      </c>
      <c r="F50" s="195"/>
      <c r="G50" s="195"/>
      <c r="H50" s="195"/>
      <c r="I50" s="207" t="s">
        <v>313</v>
      </c>
      <c r="J50" s="214"/>
      <c r="K50" s="214"/>
      <c r="L50" s="214"/>
      <c r="M50" s="214"/>
      <c r="N50" s="192"/>
      <c r="O50" s="207" t="s">
        <v>198</v>
      </c>
      <c r="P50" s="214"/>
      <c r="Q50" s="214"/>
      <c r="R50" s="214"/>
      <c r="S50" s="214"/>
      <c r="T50" s="192"/>
      <c r="U50" s="211"/>
      <c r="W50" s="155"/>
      <c r="X50" s="147"/>
      <c r="Y50" s="147"/>
      <c r="Z50" s="147"/>
      <c r="AA50" s="147"/>
      <c r="AB50" s="147"/>
      <c r="AC50" s="147"/>
      <c r="AD50" s="147"/>
      <c r="AE50" s="147"/>
      <c r="AF50" s="147"/>
      <c r="AG50" s="147"/>
      <c r="AH50" s="147"/>
      <c r="AI50" s="147"/>
      <c r="AJ50" s="222"/>
      <c r="AK50" s="147"/>
      <c r="AL50" s="155"/>
      <c r="AM50" s="155"/>
      <c r="AN50" s="149"/>
    </row>
    <row r="51" spans="1:40" ht="18" customHeight="1">
      <c r="A51" s="195" t="s">
        <v>57</v>
      </c>
      <c r="B51" s="195"/>
      <c r="C51" s="176">
        <f>ROUNDDOWN(IF(AL37&lt;=30,1,1+ROUNDUP((AL37-30)/30,0)),1)</f>
        <v>4</v>
      </c>
      <c r="D51" s="176"/>
      <c r="E51" s="176">
        <f>ROUNDDOWN(AL37/5,1)</f>
        <v>18.399999999999999</v>
      </c>
      <c r="F51" s="176"/>
      <c r="G51" s="176"/>
      <c r="H51" s="176"/>
      <c r="I51" s="318">
        <f>ROUNDDOWN($AL$40/9,1)+ROUNDDOWN(($AL$41-$AM$42)/6,1)+ROUNDDOWN($AM$42/12,1)+ROUNDDOWN(($AL$43-$AM$44)/4,1)+ROUNDDOWN($AM$44/8,1)+ROUNDDOWN(($AL$45-$AM$46)/2.5,1)+ROUNDDOWN($AM$46/5,1)</f>
        <v>26.4</v>
      </c>
      <c r="J51" s="309"/>
      <c r="K51" s="309"/>
      <c r="L51" s="309"/>
      <c r="M51" s="309"/>
      <c r="N51" s="309"/>
      <c r="O51" s="319">
        <v>1</v>
      </c>
      <c r="P51" s="319"/>
      <c r="Q51" s="319"/>
      <c r="R51" s="319"/>
      <c r="S51" s="319"/>
      <c r="T51" s="319"/>
      <c r="U51" s="211"/>
      <c r="W51" s="155"/>
      <c r="X51" s="147"/>
      <c r="Y51" s="147"/>
      <c r="Z51" s="147"/>
      <c r="AA51" s="147"/>
      <c r="AB51" s="147"/>
      <c r="AC51" s="147"/>
      <c r="AD51" s="147"/>
      <c r="AE51" s="147"/>
      <c r="AF51" s="147"/>
      <c r="AG51" s="147"/>
      <c r="AH51" s="147"/>
      <c r="AI51" s="147"/>
      <c r="AJ51" s="222"/>
      <c r="AK51" s="147"/>
      <c r="AL51" s="155"/>
      <c r="AM51" s="155"/>
      <c r="AN51" s="149"/>
    </row>
    <row r="52" spans="1:40" ht="5.0999999999999996" customHeight="1">
      <c r="A52" s="160"/>
      <c r="B52" s="160"/>
      <c r="C52" s="160"/>
      <c r="D52" s="160"/>
      <c r="E52" s="160"/>
      <c r="F52" s="160"/>
      <c r="G52" s="160"/>
      <c r="H52" s="160"/>
      <c r="I52" s="160"/>
      <c r="J52" s="147"/>
      <c r="K52" s="147"/>
      <c r="L52" s="147"/>
      <c r="M52" s="222"/>
      <c r="N52" s="147"/>
      <c r="O52" s="147"/>
      <c r="P52" s="147"/>
      <c r="Q52" s="211"/>
      <c r="W52" s="155"/>
      <c r="X52" s="147"/>
      <c r="Y52" s="147"/>
      <c r="Z52" s="147"/>
      <c r="AA52" s="147"/>
      <c r="AB52" s="147"/>
      <c r="AC52" s="147"/>
      <c r="AD52" s="147"/>
      <c r="AE52" s="147"/>
      <c r="AF52" s="147"/>
      <c r="AG52" s="147"/>
      <c r="AH52" s="147"/>
      <c r="AI52" s="147"/>
      <c r="AJ52" s="222"/>
      <c r="AK52" s="147"/>
      <c r="AL52" s="155"/>
      <c r="AM52" s="155"/>
      <c r="AN52" s="149"/>
    </row>
    <row r="53" spans="1:40" ht="21" customHeight="1">
      <c r="A53" s="180" t="s">
        <v>245</v>
      </c>
      <c r="B53" s="145"/>
      <c r="C53" s="156"/>
      <c r="D53" s="156"/>
      <c r="E53" s="156"/>
      <c r="F53" s="156"/>
      <c r="G53" s="149"/>
      <c r="H53" s="149"/>
      <c r="I53" s="149"/>
      <c r="J53" s="149"/>
      <c r="K53" s="149"/>
      <c r="L53" s="149"/>
      <c r="M53" s="149"/>
      <c r="N53" s="149"/>
      <c r="O53" s="149"/>
      <c r="P53" s="149"/>
      <c r="Q53" s="149"/>
      <c r="R53" s="149"/>
      <c r="S53" s="149"/>
      <c r="T53" s="149"/>
      <c r="U53" s="149"/>
      <c r="V53" s="149"/>
      <c r="W53" s="149"/>
      <c r="X53" s="149"/>
      <c r="Y53" s="149"/>
      <c r="Z53" s="149"/>
      <c r="AA53" s="149"/>
      <c r="AB53" s="149"/>
      <c r="AC53" s="149"/>
      <c r="AD53" s="149"/>
      <c r="AE53" s="149"/>
      <c r="AF53" s="149"/>
      <c r="AG53" s="149"/>
      <c r="AH53" s="149"/>
      <c r="AI53" s="149"/>
      <c r="AJ53" s="149"/>
      <c r="AK53" s="149"/>
      <c r="AL53" s="149"/>
      <c r="AM53" s="149"/>
      <c r="AN53" s="149"/>
    </row>
    <row r="54" spans="1:40" ht="24.95" customHeight="1">
      <c r="A54" s="149"/>
      <c r="B54" s="155"/>
      <c r="C54" s="207" t="str">
        <f>IF(VLOOKUP($AK$1,選択肢!$A$1:$J$32,C59,FALSE)=0,"-",VLOOKUP($AK$1,選択肢!$A$1:$J$32,C59,FALSE))</f>
        <v>管理者</v>
      </c>
      <c r="D54" s="214"/>
      <c r="E54" s="195" t="str">
        <f>IF(VLOOKUP($AK$1,選択肢!$A$1:$J$32,E59,FALSE)=0,"-",VLOOKUP($AK$1,選択肢!$A$1:$J$32,E59,FALSE))</f>
        <v>サービス管理責任者</v>
      </c>
      <c r="F54" s="195"/>
      <c r="G54" s="195"/>
      <c r="H54" s="195"/>
      <c r="I54" s="207" t="str">
        <f>IF(VLOOKUP($AK$1,選択肢!$A$1:$J$32,I59,FALSE)=0,"-",VLOOKUP($AK$1,選択肢!$A$1:$J$32,I59,FALSE))</f>
        <v>世話人</v>
      </c>
      <c r="J54" s="214"/>
      <c r="K54" s="214"/>
      <c r="L54" s="214"/>
      <c r="M54" s="214"/>
      <c r="N54" s="192"/>
      <c r="O54" s="207" t="str">
        <f>IF(VLOOKUP($AK$1,選択肢!$A$1:$J$32,O59,FALSE)=0,"-",VLOOKUP($AK$1,選択肢!$A$1:$J$32,O59,FALSE))</f>
        <v>生活支援員</v>
      </c>
      <c r="P54" s="214"/>
      <c r="Q54" s="214"/>
      <c r="R54" s="214"/>
      <c r="S54" s="214"/>
      <c r="T54" s="192"/>
      <c r="U54" s="207" t="str">
        <f>IF(VLOOKUP($AK$1,選択肢!$A$1:$J$32,U59,FALSE)=0,"-",VLOOKUP($AK$1,選択肢!$A$1:$J$32,U59,FALSE))</f>
        <v>夜間支援従事者</v>
      </c>
      <c r="V54" s="214"/>
      <c r="W54" s="214"/>
      <c r="X54" s="214"/>
      <c r="Y54" s="214"/>
      <c r="Z54" s="192"/>
      <c r="AA54" s="207" t="str">
        <f>IF(VLOOKUP($AK$1,選択肢!$A$1:$J$32,AA59,FALSE)=0,"-",VLOOKUP($AK$1,選択肢!$A$1:$J$32,AA59,FALSE))</f>
        <v>-</v>
      </c>
      <c r="AB54" s="214"/>
      <c r="AC54" s="214"/>
      <c r="AD54" s="214"/>
      <c r="AE54" s="214"/>
      <c r="AF54" s="192"/>
      <c r="AG54" s="195" t="str">
        <f>IF(VLOOKUP($AK$1,選択肢!$A$1:$J$32,AG59,FALSE)=0,"-",VLOOKUP($AK$1,選択肢!$A$1:$J$32,AG59,FALSE))</f>
        <v>-</v>
      </c>
      <c r="AH54" s="195"/>
      <c r="AI54" s="195"/>
      <c r="AJ54" s="195"/>
      <c r="AK54" s="195"/>
      <c r="AL54" s="195" t="str">
        <f>IF(VLOOKUP($AK$1,選択肢!$A$1:$J$32,AL59,FALSE)=0,"-",VLOOKUP($AK$1,選択肢!$A$1:$J$32,AL59,FALSE))</f>
        <v>-</v>
      </c>
      <c r="AM54" s="195"/>
      <c r="AN54" s="149"/>
    </row>
    <row r="55" spans="1:40" ht="18" customHeight="1">
      <c r="A55" s="149"/>
      <c r="B55" s="155"/>
      <c r="C55" s="153" t="s">
        <v>246</v>
      </c>
      <c r="D55" s="153" t="s">
        <v>247</v>
      </c>
      <c r="E55" s="157" t="s">
        <v>246</v>
      </c>
      <c r="F55" s="157" t="s">
        <v>247</v>
      </c>
      <c r="G55" s="157"/>
      <c r="H55" s="157"/>
      <c r="I55" s="153" t="s">
        <v>246</v>
      </c>
      <c r="J55" s="154"/>
      <c r="K55" s="171"/>
      <c r="L55" s="153" t="s">
        <v>247</v>
      </c>
      <c r="M55" s="154"/>
      <c r="N55" s="171"/>
      <c r="O55" s="153" t="s">
        <v>246</v>
      </c>
      <c r="P55" s="154"/>
      <c r="Q55" s="171"/>
      <c r="R55" s="153" t="s">
        <v>247</v>
      </c>
      <c r="S55" s="154"/>
      <c r="T55" s="171"/>
      <c r="U55" s="153" t="s">
        <v>246</v>
      </c>
      <c r="V55" s="154"/>
      <c r="W55" s="171"/>
      <c r="X55" s="153" t="s">
        <v>247</v>
      </c>
      <c r="Y55" s="154"/>
      <c r="Z55" s="171"/>
      <c r="AA55" s="153" t="s">
        <v>246</v>
      </c>
      <c r="AB55" s="154"/>
      <c r="AC55" s="171"/>
      <c r="AD55" s="153" t="s">
        <v>247</v>
      </c>
      <c r="AE55" s="154"/>
      <c r="AF55" s="171"/>
      <c r="AG55" s="153" t="s">
        <v>246</v>
      </c>
      <c r="AH55" s="154"/>
      <c r="AI55" s="171"/>
      <c r="AJ55" s="153" t="s">
        <v>247</v>
      </c>
      <c r="AK55" s="171"/>
      <c r="AL55" s="157" t="s">
        <v>55</v>
      </c>
      <c r="AM55" s="157" t="s">
        <v>269</v>
      </c>
      <c r="AN55" s="149"/>
    </row>
    <row r="56" spans="1:40" ht="18" customHeight="1">
      <c r="A56" s="149"/>
      <c r="B56" s="157" t="s">
        <v>249</v>
      </c>
      <c r="C56" s="157">
        <f>COUNTIFS($B$11:$B$30,C$54,$C$11:$C$30,"A",$E$11:$E$30,"*")</f>
        <v>1</v>
      </c>
      <c r="D56" s="157">
        <f>COUNTIFS($B$11:$B$30,C$54,$C$11:$C$30,"B",$E$11:$E$30,"*")</f>
        <v>0</v>
      </c>
      <c r="E56" s="157">
        <f>COUNTIFS($B$11:$B$30,E$54,$C$11:$C$30,"A",$E$11:$E$30,"*")</f>
        <v>0</v>
      </c>
      <c r="F56" s="153">
        <f>COUNTIFS($B$11:$B$30,E$54,$C$11:$C$30,"B",$E$11:$E$30,"*")</f>
        <v>1</v>
      </c>
      <c r="G56" s="154"/>
      <c r="H56" s="171"/>
      <c r="I56" s="153">
        <f>COUNTIFS($B$11:$B$30,I$54,$C$11:$C$30,"A",$E$11:$E$30,"*")</f>
        <v>0</v>
      </c>
      <c r="J56" s="154"/>
      <c r="K56" s="171"/>
      <c r="L56" s="153">
        <f>COUNTIFS($B$11:$B$30,I$54,$C$11:$C$30,"B",$E$11:$E$30,"*")</f>
        <v>0</v>
      </c>
      <c r="M56" s="154"/>
      <c r="N56" s="171"/>
      <c r="O56" s="153">
        <f>COUNTIFS($B$11:$B$30,O$54,$C$11:$C$30,"A",$E$11:$E$30,"*")</f>
        <v>0</v>
      </c>
      <c r="P56" s="154"/>
      <c r="Q56" s="171"/>
      <c r="R56" s="153">
        <f>COUNTIFS($B$11:$B$30,O$54,$C$11:$C$30,"B",$E$11:$E$30,"*")</f>
        <v>0</v>
      </c>
      <c r="S56" s="154"/>
      <c r="T56" s="171"/>
      <c r="U56" s="153">
        <f>COUNTIFS($B$11:$B$30,U$54,$C$11:$C$30,"A",$E$11:$E$30,"*")</f>
        <v>0</v>
      </c>
      <c r="V56" s="154"/>
      <c r="W56" s="171"/>
      <c r="X56" s="153">
        <f>COUNTIFS($B$11:$B$30,U$54,$C$11:$C$30,"B",$E$11:$E$30,"*")</f>
        <v>0</v>
      </c>
      <c r="Y56" s="154"/>
      <c r="Z56" s="171"/>
      <c r="AA56" s="153">
        <f>COUNTIFS($B$11:$B$30,AA$54,$C$11:$C$30,"A",$E$11:$E$30,"*")</f>
        <v>0</v>
      </c>
      <c r="AB56" s="154"/>
      <c r="AC56" s="171"/>
      <c r="AD56" s="153">
        <f>COUNTIFS($B$11:$B$30,AA$54,$C$11:$C$30,"B",$E$11:$E$30,"*")</f>
        <v>0</v>
      </c>
      <c r="AE56" s="154"/>
      <c r="AF56" s="171"/>
      <c r="AG56" s="153">
        <f>COUNTIFS($B$11:$B$30,AG$54,$C$11:$C$30,"A",$E$11:$E$30,"*")</f>
        <v>0</v>
      </c>
      <c r="AH56" s="154"/>
      <c r="AI56" s="171"/>
      <c r="AJ56" s="153">
        <f>COUNTIFS($B$11:$B$30,AG$54,$C$11:$C$30,"B",$E$11:$E$30,"*")</f>
        <v>0</v>
      </c>
      <c r="AK56" s="171"/>
      <c r="AL56" s="157">
        <f>COUNTIFS($B$11:$B$30,AL$54,$C$11:$C$30,"A",$E$11:$E$30,"*")</f>
        <v>0</v>
      </c>
      <c r="AM56" s="157">
        <f>COUNTIFS($B$11:$B$30,AL$54,$C$11:$C$30,"B",$E$11:$E$30,"*")</f>
        <v>0</v>
      </c>
      <c r="AN56" s="149"/>
    </row>
    <row r="57" spans="1:40" ht="18" customHeight="1">
      <c r="A57" s="149"/>
      <c r="B57" s="195" t="s">
        <v>251</v>
      </c>
      <c r="C57" s="208"/>
      <c r="D57" s="208"/>
      <c r="E57" s="157">
        <f>COUNTIFS($B$11:$B$30,E$54,$C$11:$C$30,"C",$E$11:$E$30,"*")</f>
        <v>0</v>
      </c>
      <c r="F57" s="153">
        <f>COUNTIFS($B$11:$B$30,E$54,$C$11:$C$30,"D",$E$11:$E$30,"*")</f>
        <v>0</v>
      </c>
      <c r="G57" s="154"/>
      <c r="H57" s="171"/>
      <c r="I57" s="153">
        <f>COUNTIFS($B$11:$B$30,I$54,$C$11:$C$30,"C",$E$11:$E$30,"*")</f>
        <v>1</v>
      </c>
      <c r="J57" s="154"/>
      <c r="K57" s="171"/>
      <c r="L57" s="153">
        <f>COUNTIFS($B$11:$B$30,I$54,$C$11:$C$30,"D",$E$11:$E$30,"*")</f>
        <v>1</v>
      </c>
      <c r="M57" s="154"/>
      <c r="N57" s="171"/>
      <c r="O57" s="153">
        <f>COUNTIFS($B$11:$B$30,O$54,$C$11:$C$30,"C",$E$11:$E$30,"*")</f>
        <v>0</v>
      </c>
      <c r="P57" s="154"/>
      <c r="Q57" s="171"/>
      <c r="R57" s="153">
        <f>COUNTIFS($B$11:$B$30,O$54,$C$11:$C$30,"D",$E$11:$E$30,"*")</f>
        <v>0</v>
      </c>
      <c r="S57" s="154"/>
      <c r="T57" s="171"/>
      <c r="U57" s="153">
        <f>COUNTIFS($B$11:$B$30,U$54,$C$11:$C$30,"C",$E$11:$E$30,"*")</f>
        <v>0</v>
      </c>
      <c r="V57" s="154"/>
      <c r="W57" s="171"/>
      <c r="X57" s="153">
        <f>COUNTIFS($B$11:$B$30,U$54,$C$11:$C$30,"D",$E$11:$E$30,"*")</f>
        <v>0</v>
      </c>
      <c r="Y57" s="154"/>
      <c r="Z57" s="171"/>
      <c r="AA57" s="153">
        <f>COUNTIFS($B$11:$B$30,AA$54,$C$11:$C$30,"C",$E$11:$E$30,"*")</f>
        <v>0</v>
      </c>
      <c r="AB57" s="154"/>
      <c r="AC57" s="171"/>
      <c r="AD57" s="153">
        <f>COUNTIFS($B$11:$B$30,AA$54,$C$11:$C$30,"D",$E$11:$E$30,"*")</f>
        <v>0</v>
      </c>
      <c r="AE57" s="154"/>
      <c r="AF57" s="171"/>
      <c r="AG57" s="153">
        <f>COUNTIFS($B$11:$B$30,AG$54,$C$11:$C$30,"C",$E$11:$E$30,"*")</f>
        <v>0</v>
      </c>
      <c r="AH57" s="154"/>
      <c r="AI57" s="171"/>
      <c r="AJ57" s="153">
        <f>COUNTIFS($B$11:$B$30,AG$54,$C$11:$C$30,"D",$E$11:$E$30,"*")</f>
        <v>0</v>
      </c>
      <c r="AK57" s="171"/>
      <c r="AL57" s="157">
        <f>COUNTIFS($B$11:$B$30,AL$54,$C$11:$C$30,"C",$E$11:$E$30,"*")</f>
        <v>0</v>
      </c>
      <c r="AM57" s="157">
        <f>COUNTIFS($B$11:$B$30,AL$54,$C$11:$C$30,"D",$E$11:$E$30,"*")</f>
        <v>0</v>
      </c>
      <c r="AN57" s="149"/>
    </row>
    <row r="58" spans="1:40" ht="24.95" customHeight="1">
      <c r="A58" s="149"/>
      <c r="B58" s="195" t="s">
        <v>252</v>
      </c>
      <c r="C58" s="252"/>
      <c r="D58" s="254"/>
      <c r="E58" s="207">
        <f>IF($AK$3="４週",SUMIFS($AK$11:$AK$30,$B$11:$B$30,E54)/4/$AH$5,IF($AK$3="歴月",SUMIFS($AK$11:$AK$30,$B$11:$B$30,E54)/$AL$5,"記載する期間を選択してください"))</f>
        <v>0</v>
      </c>
      <c r="F58" s="214"/>
      <c r="G58" s="214"/>
      <c r="H58" s="192"/>
      <c r="I58" s="207">
        <f>IF($AK$3="４週",SUMIFS($AK$11:$AK$30,$B$11:$B$30,I54)/4/$AH$5,IF($AK$3="歴月",SUMIFS($AK$11:$AK$30,$B$11:$B$30,I54)/$AL$5,"記載する期間を選択してください"))</f>
        <v>0</v>
      </c>
      <c r="J58" s="214"/>
      <c r="K58" s="214"/>
      <c r="L58" s="214"/>
      <c r="M58" s="214"/>
      <c r="N58" s="192"/>
      <c r="O58" s="207">
        <f>IF($AK$3="４週",SUMIFS($AK$11:$AK$30,$B$11:$B$30,O54)/4/$AH$5,IF($AK$3="歴月",SUMIFS($AK$11:$AK$30,$B$11:$B$30,O54)/$AL$5,"記載する期間を選択してください"))</f>
        <v>0</v>
      </c>
      <c r="P58" s="214"/>
      <c r="Q58" s="214"/>
      <c r="R58" s="214"/>
      <c r="S58" s="214"/>
      <c r="T58" s="192"/>
      <c r="U58" s="320"/>
      <c r="V58" s="321"/>
      <c r="W58" s="321"/>
      <c r="X58" s="321"/>
      <c r="Y58" s="321"/>
      <c r="Z58" s="322"/>
      <c r="AA58" s="207">
        <f>IF($AK$3="４週",SUMIFS($AK$11:$AK$30,$B$11:$B$30,AA54)/4/$AH$5,IF($AK$3="歴月",SUMIFS($AK$11:$AK$30,$B$11:$B$30,AA54)/$AL$5,"記載する期間を選択してください"))</f>
        <v>0</v>
      </c>
      <c r="AB58" s="214"/>
      <c r="AC58" s="214"/>
      <c r="AD58" s="214"/>
      <c r="AE58" s="214"/>
      <c r="AF58" s="192"/>
      <c r="AG58" s="207">
        <f>IF($AK$3="４週",SUMIFS($AK$11:$AK$30,$B$11:$B$30,AG54)/4/$AH$5,IF($AK$3="歴月",SUMIFS($AK$11:$AK$30,$B$11:$B$30,AG54)/$AL$5,"記載する期間を選択してください"))</f>
        <v>0</v>
      </c>
      <c r="AH58" s="214"/>
      <c r="AI58" s="214"/>
      <c r="AJ58" s="214"/>
      <c r="AK58" s="192"/>
      <c r="AL58" s="207">
        <f>IF($AK$3="４週",SUMIFS($AK$11:$AK$30,$B$11:$B$30,AL54)/4/$AH$5,IF($AK$3="歴月",SUMIFS($AK$11:$AK$30,$B$11:$B$30,AL54)/$AL$5,"記載する期間を選択してください"))</f>
        <v>0</v>
      </c>
      <c r="AM58" s="192"/>
      <c r="AN58" s="149"/>
    </row>
    <row r="59" spans="1:40" ht="5.0999999999999996" customHeight="1">
      <c r="A59" s="149"/>
      <c r="B59" s="145"/>
      <c r="C59" s="179">
        <v>2</v>
      </c>
      <c r="D59" s="179"/>
      <c r="E59" s="179">
        <v>3</v>
      </c>
      <c r="F59" s="179"/>
      <c r="G59" s="179"/>
      <c r="H59" s="179"/>
      <c r="I59" s="179">
        <v>4</v>
      </c>
      <c r="J59" s="179"/>
      <c r="K59" s="179"/>
      <c r="L59" s="179"/>
      <c r="M59" s="179"/>
      <c r="N59" s="179"/>
      <c r="O59" s="179">
        <v>5</v>
      </c>
      <c r="P59" s="179"/>
      <c r="Q59" s="179"/>
      <c r="R59" s="179"/>
      <c r="S59" s="179"/>
      <c r="T59" s="179"/>
      <c r="U59" s="179">
        <v>6</v>
      </c>
      <c r="V59" s="179"/>
      <c r="W59" s="179"/>
      <c r="X59" s="179"/>
      <c r="Y59" s="179"/>
      <c r="Z59" s="179"/>
      <c r="AA59" s="179">
        <v>7</v>
      </c>
      <c r="AB59" s="179"/>
      <c r="AC59" s="179"/>
      <c r="AD59" s="179"/>
      <c r="AE59" s="179"/>
      <c r="AF59" s="179"/>
      <c r="AG59" s="179">
        <v>8</v>
      </c>
      <c r="AH59" s="179"/>
      <c r="AI59" s="179"/>
      <c r="AJ59" s="179"/>
      <c r="AK59" s="179"/>
      <c r="AL59" s="179">
        <v>9</v>
      </c>
      <c r="AM59" s="156"/>
      <c r="AN59" s="149"/>
    </row>
    <row r="60" spans="1:40" ht="15" customHeight="1">
      <c r="A60" s="147" t="s">
        <v>170</v>
      </c>
      <c r="B60" s="159"/>
      <c r="C60" s="159"/>
      <c r="D60" s="159"/>
      <c r="E60" s="159"/>
      <c r="F60" s="178"/>
      <c r="G60" s="159"/>
      <c r="H60" s="179"/>
      <c r="I60" s="179"/>
      <c r="J60" s="179"/>
      <c r="K60" s="179"/>
      <c r="L60" s="179"/>
      <c r="M60" s="179"/>
      <c r="N60" s="179"/>
      <c r="O60" s="179"/>
      <c r="P60" s="179"/>
      <c r="Q60" s="179"/>
      <c r="R60" s="179">
        <v>6</v>
      </c>
      <c r="S60" s="179"/>
      <c r="T60" s="179"/>
      <c r="U60" s="179"/>
      <c r="V60" s="179"/>
      <c r="W60" s="179"/>
      <c r="X60" s="179">
        <v>7</v>
      </c>
      <c r="Y60" s="179"/>
      <c r="Z60" s="179"/>
      <c r="AA60" s="179"/>
      <c r="AB60" s="179"/>
      <c r="AC60" s="179"/>
      <c r="AD60" s="179">
        <v>8</v>
      </c>
      <c r="AE60" s="179"/>
      <c r="AF60" s="179"/>
      <c r="AG60" s="187"/>
      <c r="AH60" s="187"/>
      <c r="AI60" s="187"/>
      <c r="AJ60" s="187">
        <v>9</v>
      </c>
      <c r="AK60" s="179"/>
      <c r="AL60" s="179"/>
      <c r="AM60" s="149"/>
    </row>
    <row r="61" spans="1:40" s="147" customFormat="1" ht="15" customHeight="1">
      <c r="A61" s="147" t="s">
        <v>53</v>
      </c>
      <c r="B61" s="160"/>
      <c r="C61" s="160"/>
      <c r="D61" s="160"/>
      <c r="E61" s="160"/>
      <c r="F61" s="160"/>
      <c r="G61" s="16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row>
    <row r="62" spans="1:40" s="147" customFormat="1" ht="15" customHeight="1">
      <c r="A62" s="147" t="s">
        <v>171</v>
      </c>
      <c r="B62" s="160"/>
      <c r="C62" s="160"/>
      <c r="D62" s="160"/>
      <c r="E62" s="160"/>
      <c r="F62" s="160"/>
      <c r="G62" s="16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row>
    <row r="63" spans="1:40" s="147" customFormat="1" ht="15" customHeight="1">
      <c r="A63" s="147" t="s">
        <v>42</v>
      </c>
      <c r="B63" s="160"/>
      <c r="C63" s="160"/>
      <c r="D63" s="160"/>
      <c r="E63" s="160"/>
      <c r="F63" s="160"/>
      <c r="G63" s="16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row>
    <row r="64" spans="1:40" s="147" customFormat="1" ht="15" customHeight="1">
      <c r="A64" s="147" t="s">
        <v>172</v>
      </c>
      <c r="B64" s="160"/>
      <c r="C64" s="160"/>
      <c r="D64" s="160"/>
      <c r="E64" s="160"/>
      <c r="F64" s="160"/>
      <c r="G64" s="16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80"/>
      <c r="AI64" s="180"/>
      <c r="AJ64" s="180"/>
      <c r="AK64" s="180"/>
      <c r="AL64" s="180"/>
      <c r="AM64" s="180"/>
    </row>
    <row r="65" spans="1:7" ht="15" customHeight="1">
      <c r="A65" s="147" t="s">
        <v>173</v>
      </c>
      <c r="B65" s="161"/>
      <c r="C65" s="147"/>
      <c r="D65" s="147"/>
      <c r="E65" s="147"/>
      <c r="F65" s="147"/>
      <c r="G65" s="147"/>
    </row>
    <row r="66" spans="1:7" ht="15" customHeight="1">
      <c r="A66" s="147" t="s">
        <v>174</v>
      </c>
      <c r="B66" s="161"/>
      <c r="C66" s="147"/>
      <c r="D66" s="147"/>
      <c r="E66" s="147"/>
      <c r="F66" s="147"/>
      <c r="G66" s="147"/>
    </row>
    <row r="67" spans="1:7" ht="15" customHeight="1">
      <c r="A67" s="147"/>
      <c r="B67" s="157" t="s">
        <v>175</v>
      </c>
      <c r="C67" s="157" t="s">
        <v>176</v>
      </c>
      <c r="D67" s="157"/>
      <c r="E67" s="157"/>
      <c r="F67" s="147"/>
      <c r="G67" s="147"/>
    </row>
    <row r="68" spans="1:7" ht="15" customHeight="1">
      <c r="A68" s="147"/>
      <c r="B68" s="162" t="s">
        <v>180</v>
      </c>
      <c r="C68" s="168" t="s">
        <v>181</v>
      </c>
      <c r="D68" s="168"/>
      <c r="E68" s="168"/>
      <c r="F68" s="147"/>
      <c r="G68" s="147"/>
    </row>
    <row r="69" spans="1:7" ht="15" customHeight="1">
      <c r="A69" s="147"/>
      <c r="B69" s="162" t="s">
        <v>182</v>
      </c>
      <c r="C69" s="168" t="s">
        <v>183</v>
      </c>
      <c r="D69" s="168"/>
      <c r="E69" s="168"/>
      <c r="F69" s="147"/>
      <c r="G69" s="147"/>
    </row>
    <row r="70" spans="1:7" ht="15" customHeight="1">
      <c r="A70" s="147"/>
      <c r="B70" s="162" t="s">
        <v>184</v>
      </c>
      <c r="C70" s="168" t="s">
        <v>185</v>
      </c>
      <c r="D70" s="168"/>
      <c r="E70" s="168"/>
      <c r="F70" s="147"/>
      <c r="G70" s="147"/>
    </row>
    <row r="71" spans="1:7" ht="15" customHeight="1">
      <c r="A71" s="147"/>
      <c r="B71" s="162" t="s">
        <v>187</v>
      </c>
      <c r="C71" s="168" t="s">
        <v>188</v>
      </c>
      <c r="D71" s="168"/>
      <c r="E71" s="168"/>
      <c r="F71" s="147"/>
      <c r="G71" s="147"/>
    </row>
    <row r="72" spans="1:7" ht="15" customHeight="1">
      <c r="A72" s="147"/>
      <c r="B72" s="147" t="s">
        <v>190</v>
      </c>
      <c r="C72" s="147"/>
      <c r="D72" s="147"/>
      <c r="E72" s="147"/>
      <c r="F72" s="147"/>
      <c r="G72" s="147"/>
    </row>
    <row r="73" spans="1:7" ht="15" customHeight="1">
      <c r="A73" s="147"/>
      <c r="B73" s="147" t="s">
        <v>30</v>
      </c>
      <c r="C73" s="147"/>
      <c r="D73" s="147"/>
      <c r="E73" s="147"/>
      <c r="F73" s="147"/>
      <c r="G73" s="147"/>
    </row>
    <row r="74" spans="1:7" ht="15" customHeight="1">
      <c r="A74" s="147"/>
      <c r="B74" s="147" t="s">
        <v>191</v>
      </c>
      <c r="C74" s="147"/>
      <c r="D74" s="147"/>
      <c r="E74" s="147"/>
      <c r="F74" s="147"/>
      <c r="G74" s="147"/>
    </row>
    <row r="75" spans="1:7" ht="15" customHeight="1">
      <c r="A75" s="147" t="s">
        <v>192</v>
      </c>
      <c r="B75" s="161"/>
      <c r="C75" s="147"/>
      <c r="D75" s="147"/>
      <c r="E75" s="147"/>
      <c r="F75" s="147"/>
      <c r="G75" s="147"/>
    </row>
    <row r="76" spans="1:7" ht="15" customHeight="1">
      <c r="A76" s="147" t="s">
        <v>289</v>
      </c>
      <c r="B76" s="161"/>
      <c r="C76" s="147"/>
      <c r="D76" s="147"/>
      <c r="E76" s="147"/>
      <c r="F76" s="147"/>
      <c r="G76" s="147"/>
    </row>
    <row r="77" spans="1:7" ht="15" customHeight="1">
      <c r="A77" s="147" t="s">
        <v>193</v>
      </c>
      <c r="B77" s="161"/>
      <c r="C77" s="147"/>
      <c r="D77" s="147"/>
      <c r="E77" s="147"/>
      <c r="F77" s="147"/>
      <c r="G77" s="147"/>
    </row>
    <row r="78" spans="1:7" ht="15" customHeight="1">
      <c r="A78" s="147" t="s">
        <v>194</v>
      </c>
      <c r="B78" s="161"/>
      <c r="C78" s="147"/>
      <c r="D78" s="147"/>
      <c r="E78" s="147"/>
      <c r="F78" s="147"/>
      <c r="G78" s="147"/>
    </row>
    <row r="79" spans="1:7" ht="15" customHeight="1">
      <c r="A79" s="147" t="s">
        <v>195</v>
      </c>
      <c r="B79" s="161"/>
      <c r="C79" s="147"/>
      <c r="D79" s="147"/>
      <c r="E79" s="147"/>
      <c r="F79" s="147"/>
      <c r="G79" s="147"/>
    </row>
    <row r="80" spans="1:7" ht="15" customHeight="1">
      <c r="A80" s="147" t="s">
        <v>196</v>
      </c>
      <c r="B80" s="161"/>
      <c r="C80" s="147"/>
      <c r="D80" s="147"/>
      <c r="E80" s="147"/>
      <c r="F80" s="147"/>
      <c r="G80" s="147"/>
    </row>
    <row r="81" spans="1:7" ht="15" customHeight="1">
      <c r="A81" s="147"/>
      <c r="B81" s="147" t="s">
        <v>99</v>
      </c>
      <c r="C81" s="147"/>
      <c r="D81" s="147"/>
      <c r="E81" s="147"/>
      <c r="F81" s="147"/>
      <c r="G81" s="147"/>
    </row>
    <row r="82" spans="1:7" ht="15" customHeight="1">
      <c r="A82" s="147"/>
      <c r="B82" s="147" t="s">
        <v>197</v>
      </c>
      <c r="C82" s="147"/>
      <c r="D82" s="147"/>
      <c r="E82" s="147"/>
      <c r="F82" s="147"/>
      <c r="G82" s="147"/>
    </row>
    <row r="83" spans="1:7" ht="15" customHeight="1">
      <c r="A83" s="147" t="s">
        <v>133</v>
      </c>
      <c r="B83" s="161"/>
      <c r="C83" s="147"/>
      <c r="D83" s="147"/>
      <c r="E83" s="147"/>
      <c r="F83" s="147"/>
      <c r="G83" s="147"/>
    </row>
    <row r="84" spans="1:7" ht="15" customHeight="1">
      <c r="A84" s="147" t="s">
        <v>199</v>
      </c>
      <c r="B84" s="161"/>
      <c r="C84" s="147"/>
      <c r="D84" s="147"/>
      <c r="E84" s="147"/>
      <c r="F84" s="147"/>
      <c r="G84" s="147"/>
    </row>
    <row r="85" spans="1:7" ht="15" customHeight="1">
      <c r="A85" s="147" t="s">
        <v>200</v>
      </c>
      <c r="B85" s="161"/>
      <c r="C85" s="147"/>
      <c r="D85" s="147"/>
      <c r="E85" s="147"/>
      <c r="F85" s="147"/>
      <c r="G85" s="147"/>
    </row>
    <row r="86" spans="1:7" ht="15" customHeight="1">
      <c r="A86" s="147" t="s">
        <v>201</v>
      </c>
      <c r="B86" s="161"/>
      <c r="C86" s="147"/>
      <c r="D86" s="147"/>
      <c r="E86" s="147"/>
      <c r="F86" s="147"/>
      <c r="G86" s="147"/>
    </row>
    <row r="87" spans="1:7" ht="15" customHeight="1">
      <c r="A87" s="147" t="s">
        <v>203</v>
      </c>
      <c r="B87" s="161"/>
      <c r="C87" s="147"/>
      <c r="D87" s="147"/>
      <c r="E87" s="147"/>
      <c r="F87" s="147"/>
      <c r="G87" s="147"/>
    </row>
    <row r="88" spans="1:7" ht="15" customHeight="1">
      <c r="A88" s="147" t="s">
        <v>60</v>
      </c>
      <c r="B88" s="161"/>
      <c r="C88" s="147"/>
      <c r="D88" s="147"/>
      <c r="E88" s="147"/>
      <c r="F88" s="147"/>
      <c r="G88" s="147"/>
    </row>
    <row r="89" spans="1:7" ht="15" customHeight="1">
      <c r="A89" s="147" t="s">
        <v>205</v>
      </c>
      <c r="B89" s="161"/>
      <c r="C89" s="147"/>
      <c r="D89" s="147"/>
      <c r="E89" s="147"/>
      <c r="F89" s="147"/>
      <c r="G89" s="147"/>
    </row>
    <row r="90" spans="1:7" ht="15" customHeight="1">
      <c r="A90" s="147" t="s">
        <v>206</v>
      </c>
      <c r="B90" s="161"/>
      <c r="C90" s="147"/>
      <c r="D90" s="147"/>
      <c r="E90" s="147"/>
      <c r="F90" s="147"/>
      <c r="G90" s="147"/>
    </row>
  </sheetData>
  <mergeCells count="267">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6:C36"/>
    <mergeCell ref="F36:H36"/>
    <mergeCell ref="I36:K36"/>
    <mergeCell ref="L36:N36"/>
    <mergeCell ref="O36:Q36"/>
    <mergeCell ref="R36:T36"/>
    <mergeCell ref="U36:W36"/>
    <mergeCell ref="X36:Z36"/>
    <mergeCell ref="AA36:AC36"/>
    <mergeCell ref="AD36:AF36"/>
    <mergeCell ref="AG36:AI36"/>
    <mergeCell ref="AJ36:AK36"/>
    <mergeCell ref="AM36:AN36"/>
    <mergeCell ref="A37:C37"/>
    <mergeCell ref="F37:H37"/>
    <mergeCell ref="I37:K37"/>
    <mergeCell ref="L37:N37"/>
    <mergeCell ref="O37:Q37"/>
    <mergeCell ref="R37:T37"/>
    <mergeCell ref="U37:W37"/>
    <mergeCell ref="X37:Z37"/>
    <mergeCell ref="AA37:AC37"/>
    <mergeCell ref="AD37:AF37"/>
    <mergeCell ref="AG37:AI37"/>
    <mergeCell ref="AJ37:AK37"/>
    <mergeCell ref="AM37:AN37"/>
    <mergeCell ref="F38:H38"/>
    <mergeCell ref="I38:K38"/>
    <mergeCell ref="L38:N38"/>
    <mergeCell ref="O38:Q38"/>
    <mergeCell ref="R38:T38"/>
    <mergeCell ref="U38:W38"/>
    <mergeCell ref="X38:Z38"/>
    <mergeCell ref="AA38:AC38"/>
    <mergeCell ref="AD38:AF38"/>
    <mergeCell ref="AG38:AI38"/>
    <mergeCell ref="AJ38:AK38"/>
    <mergeCell ref="AM38:AN38"/>
    <mergeCell ref="F39:H39"/>
    <mergeCell ref="I39:K39"/>
    <mergeCell ref="L39:N39"/>
    <mergeCell ref="O39:Q39"/>
    <mergeCell ref="R39:T39"/>
    <mergeCell ref="U39:W39"/>
    <mergeCell ref="X39:Z39"/>
    <mergeCell ref="AA39:AC39"/>
    <mergeCell ref="AD39:AF39"/>
    <mergeCell ref="AG39:AI39"/>
    <mergeCell ref="AJ39:AK39"/>
    <mergeCell ref="AM39:AN39"/>
    <mergeCell ref="F40:H40"/>
    <mergeCell ref="I40:K40"/>
    <mergeCell ref="L40:N40"/>
    <mergeCell ref="O40:Q40"/>
    <mergeCell ref="R40:T40"/>
    <mergeCell ref="U40:W40"/>
    <mergeCell ref="X40:Z40"/>
    <mergeCell ref="AA40:AC40"/>
    <mergeCell ref="AD40:AF40"/>
    <mergeCell ref="AG40:AI40"/>
    <mergeCell ref="AJ40:AK40"/>
    <mergeCell ref="AM40:AN40"/>
    <mergeCell ref="A41:C41"/>
    <mergeCell ref="F41:H41"/>
    <mergeCell ref="I41:K41"/>
    <mergeCell ref="L41:N41"/>
    <mergeCell ref="O41:Q41"/>
    <mergeCell ref="R41:T41"/>
    <mergeCell ref="U41:W41"/>
    <mergeCell ref="X41:Z41"/>
    <mergeCell ref="AA41:AC41"/>
    <mergeCell ref="AD41:AF41"/>
    <mergeCell ref="AG41:AI41"/>
    <mergeCell ref="AJ41:AK41"/>
    <mergeCell ref="AM41:AN41"/>
    <mergeCell ref="B42:C42"/>
    <mergeCell ref="F42:H42"/>
    <mergeCell ref="I42:K42"/>
    <mergeCell ref="L42:N42"/>
    <mergeCell ref="O42:Q42"/>
    <mergeCell ref="R42:T42"/>
    <mergeCell ref="U42:W42"/>
    <mergeCell ref="X42:Z42"/>
    <mergeCell ref="AA42:AC42"/>
    <mergeCell ref="AD42:AF42"/>
    <mergeCell ref="AG42:AI42"/>
    <mergeCell ref="AJ42:AK42"/>
    <mergeCell ref="AM42:AN42"/>
    <mergeCell ref="A43:C43"/>
    <mergeCell ref="F43:H43"/>
    <mergeCell ref="I43:K43"/>
    <mergeCell ref="L43:N43"/>
    <mergeCell ref="O43:Q43"/>
    <mergeCell ref="R43:T43"/>
    <mergeCell ref="U43:W43"/>
    <mergeCell ref="X43:Z43"/>
    <mergeCell ref="AA43:AC43"/>
    <mergeCell ref="AD43:AF43"/>
    <mergeCell ref="AG43:AI43"/>
    <mergeCell ref="AJ43:AK43"/>
    <mergeCell ref="AM43:AN43"/>
    <mergeCell ref="B44:C44"/>
    <mergeCell ref="F44:H44"/>
    <mergeCell ref="I44:K44"/>
    <mergeCell ref="L44:N44"/>
    <mergeCell ref="O44:Q44"/>
    <mergeCell ref="R44:T44"/>
    <mergeCell ref="U44:W44"/>
    <mergeCell ref="X44:Z44"/>
    <mergeCell ref="AA44:AC44"/>
    <mergeCell ref="AD44:AF44"/>
    <mergeCell ref="AG44:AI44"/>
    <mergeCell ref="AJ44:AK44"/>
    <mergeCell ref="AM44:AN44"/>
    <mergeCell ref="A45:C45"/>
    <mergeCell ref="F45:H45"/>
    <mergeCell ref="I45:K45"/>
    <mergeCell ref="L45:N45"/>
    <mergeCell ref="O45:Q45"/>
    <mergeCell ref="R45:T45"/>
    <mergeCell ref="U45:W45"/>
    <mergeCell ref="X45:Z45"/>
    <mergeCell ref="AA45:AC45"/>
    <mergeCell ref="AD45:AF45"/>
    <mergeCell ref="AG45:AI45"/>
    <mergeCell ref="AJ45:AK45"/>
    <mergeCell ref="AM45:AN45"/>
    <mergeCell ref="B46:C46"/>
    <mergeCell ref="F46:H46"/>
    <mergeCell ref="I46:K46"/>
    <mergeCell ref="L46:N46"/>
    <mergeCell ref="O46:Q46"/>
    <mergeCell ref="R46:T46"/>
    <mergeCell ref="U46:W46"/>
    <mergeCell ref="X46:Z46"/>
    <mergeCell ref="AA46:AC46"/>
    <mergeCell ref="AD46:AF46"/>
    <mergeCell ref="AG46:AI46"/>
    <mergeCell ref="AJ46:AK46"/>
    <mergeCell ref="AM46:AN46"/>
    <mergeCell ref="A47:C47"/>
    <mergeCell ref="F47:H47"/>
    <mergeCell ref="I47:K47"/>
    <mergeCell ref="L47:N47"/>
    <mergeCell ref="O47:Q47"/>
    <mergeCell ref="R47:T47"/>
    <mergeCell ref="U47:W47"/>
    <mergeCell ref="X47:Z47"/>
    <mergeCell ref="AA47:AC47"/>
    <mergeCell ref="AD47:AF47"/>
    <mergeCell ref="AG47:AI47"/>
    <mergeCell ref="AJ47:AK47"/>
    <mergeCell ref="AM47:AN47"/>
    <mergeCell ref="A50:B50"/>
    <mergeCell ref="C50:D50"/>
    <mergeCell ref="E50:H50"/>
    <mergeCell ref="I50:N50"/>
    <mergeCell ref="O50:T50"/>
    <mergeCell ref="A51:B51"/>
    <mergeCell ref="C51:D51"/>
    <mergeCell ref="E51:H51"/>
    <mergeCell ref="I51:N51"/>
    <mergeCell ref="O51:T51"/>
    <mergeCell ref="C54:D54"/>
    <mergeCell ref="E54:H54"/>
    <mergeCell ref="I54:N54"/>
    <mergeCell ref="O54:T54"/>
    <mergeCell ref="U54:Z54"/>
    <mergeCell ref="AA54:AF54"/>
    <mergeCell ref="AG54:AK54"/>
    <mergeCell ref="AL54:AM54"/>
    <mergeCell ref="F55:H55"/>
    <mergeCell ref="I55:K55"/>
    <mergeCell ref="L55:N55"/>
    <mergeCell ref="O55:Q55"/>
    <mergeCell ref="R55:T55"/>
    <mergeCell ref="U55:W55"/>
    <mergeCell ref="X55:Z55"/>
    <mergeCell ref="AA55:AC55"/>
    <mergeCell ref="AD55:AF55"/>
    <mergeCell ref="AG55:AI55"/>
    <mergeCell ref="AJ55:AK55"/>
    <mergeCell ref="F56:H56"/>
    <mergeCell ref="I56:K56"/>
    <mergeCell ref="L56:N56"/>
    <mergeCell ref="O56:Q56"/>
    <mergeCell ref="R56:T56"/>
    <mergeCell ref="U56:W56"/>
    <mergeCell ref="X56:Z56"/>
    <mergeCell ref="AA56:AC56"/>
    <mergeCell ref="AD56:AF56"/>
    <mergeCell ref="AG56:AI56"/>
    <mergeCell ref="AJ56:AK56"/>
    <mergeCell ref="F57:H57"/>
    <mergeCell ref="I57:K57"/>
    <mergeCell ref="L57:N57"/>
    <mergeCell ref="O57:Q57"/>
    <mergeCell ref="R57:T57"/>
    <mergeCell ref="U57:W57"/>
    <mergeCell ref="X57:Z57"/>
    <mergeCell ref="AA57:AC57"/>
    <mergeCell ref="AD57:AF57"/>
    <mergeCell ref="AG57:AI57"/>
    <mergeCell ref="AJ57:AK57"/>
    <mergeCell ref="C58:D58"/>
    <mergeCell ref="E58:H58"/>
    <mergeCell ref="I58:N58"/>
    <mergeCell ref="O58:T58"/>
    <mergeCell ref="U58:Z58"/>
    <mergeCell ref="AA58:AF58"/>
    <mergeCell ref="AG58:AK58"/>
    <mergeCell ref="AL58:AM58"/>
    <mergeCell ref="C67:E67"/>
    <mergeCell ref="C68:E68"/>
    <mergeCell ref="C69:E69"/>
    <mergeCell ref="C70:E70"/>
    <mergeCell ref="C71:E71"/>
    <mergeCell ref="A7:A10"/>
    <mergeCell ref="B7:B8"/>
    <mergeCell ref="C7:C10"/>
    <mergeCell ref="D7:D10"/>
    <mergeCell ref="E7:E10"/>
    <mergeCell ref="AK7:AK10"/>
    <mergeCell ref="AL7:AL10"/>
    <mergeCell ref="AM7:AN10"/>
    <mergeCell ref="B9:B10"/>
    <mergeCell ref="AM31:AN32"/>
    <mergeCell ref="AL41:AL42"/>
    <mergeCell ref="AL43:AL44"/>
    <mergeCell ref="AL45:AL46"/>
  </mergeCells>
  <phoneticPr fontId="4"/>
  <dataValidations count="7">
    <dataValidation type="list" allowBlank="1" showDropDown="0" showInputMessage="1" showErrorMessage="0" sqref="B13:B30">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operator="greaterThanOrEqual" allowBlank="1" showDropDown="0" showInputMessage="1" showErrorMessage="1" sqref="I48:I49 I52 L48:L49 L52 AL37:AL41 AJ37:AJ47 AM36 AM42 AM44 AL43 AM46 AL45"/>
    <dataValidation type="list" allowBlank="1" showDropDown="0" showInputMessage="1" showErrorMessage="1" sqref="C11:C30">
      <formula1>"A,B,C,D"</formula1>
    </dataValidation>
    <dataValidation type="whole" operator="greaterThanOrEqual" allowBlank="1" showDropDown="0" showInputMessage="1" showErrorMessage="1" sqref="AG37:AG47 L37:L47 O37:O47 R37:R47 U37:U47 X37:X47 AA37:AA47 AD37:AD47 I37:I47 D37:F47">
      <formula1>0</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usePrinterDefaults="1" r:id="rId1"/>
  <headerFooter alignWithMargins="0">
    <oddHeader>&amp;L&amp;"ＭＳ ゴシック,標準"&amp;10（参考様式）</oddHeader>
  </headerFooter>
  <rowBreaks count="2" manualBreakCount="2">
    <brk id="34" max="39" man="1"/>
    <brk id="74" max="3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sheetPr codeName="Sheet14"/>
  <dimension ref="A1:AQ101"/>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87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325</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40</v>
      </c>
      <c r="AI5" s="241"/>
      <c r="AJ5" s="241"/>
      <c r="AK5" s="183" t="s">
        <v>148</v>
      </c>
      <c r="AL5" s="247">
        <v>160</v>
      </c>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260</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262</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t="s">
        <v>264</v>
      </c>
      <c r="C15" s="167" t="s">
        <v>180</v>
      </c>
      <c r="D15" s="210"/>
      <c r="E15" s="216" t="s">
        <v>216</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80" t="s">
        <v>166</v>
      </c>
      <c r="B36" s="155"/>
      <c r="C36" s="155"/>
      <c r="D36" s="155"/>
      <c r="E36" s="155"/>
      <c r="F36" s="155"/>
      <c r="G36" s="147"/>
      <c r="H36" s="147"/>
      <c r="I36" s="147"/>
      <c r="J36" s="147"/>
      <c r="K36" s="147"/>
      <c r="L36" s="147"/>
      <c r="M36" s="147"/>
      <c r="N36" s="147"/>
      <c r="O36" s="147"/>
      <c r="AM36" s="155"/>
      <c r="AN36" s="149"/>
    </row>
    <row r="37" spans="1:43" ht="24.95" customHeight="1">
      <c r="A37" s="211"/>
      <c r="B37" s="153" t="s">
        <v>294</v>
      </c>
      <c r="C37" s="171"/>
      <c r="D37" s="153" t="s">
        <v>159</v>
      </c>
      <c r="E37" s="171"/>
      <c r="F37" s="327" t="s">
        <v>327</v>
      </c>
      <c r="G37" s="329"/>
      <c r="H37" s="329"/>
      <c r="I37" s="329"/>
      <c r="J37" s="329"/>
      <c r="K37" s="331"/>
      <c r="L37" s="327" t="s">
        <v>117</v>
      </c>
      <c r="M37" s="329"/>
      <c r="N37" s="329"/>
      <c r="O37" s="329"/>
      <c r="P37" s="329"/>
      <c r="Q37" s="331"/>
      <c r="R37" s="327" t="s">
        <v>328</v>
      </c>
      <c r="S37" s="329"/>
      <c r="T37" s="329"/>
      <c r="U37" s="329"/>
      <c r="V37" s="329"/>
      <c r="W37" s="331"/>
      <c r="X37" s="327" t="s">
        <v>329</v>
      </c>
      <c r="Y37" s="329"/>
      <c r="Z37" s="329"/>
      <c r="AA37" s="329"/>
      <c r="AB37" s="329"/>
      <c r="AC37" s="331"/>
      <c r="AD37" s="211"/>
      <c r="AE37" s="211"/>
      <c r="AF37" s="211"/>
      <c r="AG37" s="211"/>
      <c r="AH37" s="211"/>
      <c r="AI37" s="211"/>
      <c r="AJ37" s="211"/>
      <c r="AK37" s="211"/>
      <c r="AL37" s="211"/>
      <c r="AM37" s="211"/>
      <c r="AN37" s="211"/>
      <c r="AO37" s="211"/>
      <c r="AP37" s="211"/>
      <c r="AQ37" s="211"/>
    </row>
    <row r="38" spans="1:43" ht="18" customHeight="1">
      <c r="A38" s="211"/>
      <c r="B38" s="153" t="s">
        <v>318</v>
      </c>
      <c r="C38" s="171"/>
      <c r="D38" s="167" t="s">
        <v>227</v>
      </c>
      <c r="E38" s="326"/>
      <c r="F38" s="167" t="s">
        <v>227</v>
      </c>
      <c r="G38" s="330"/>
      <c r="H38" s="330"/>
      <c r="I38" s="330"/>
      <c r="J38" s="330"/>
      <c r="K38" s="326"/>
      <c r="L38" s="167"/>
      <c r="M38" s="330"/>
      <c r="N38" s="330"/>
      <c r="O38" s="330"/>
      <c r="P38" s="330"/>
      <c r="Q38" s="326"/>
      <c r="R38" s="167"/>
      <c r="S38" s="330"/>
      <c r="T38" s="330"/>
      <c r="U38" s="330"/>
      <c r="V38" s="330"/>
      <c r="W38" s="326"/>
      <c r="X38" s="167"/>
      <c r="Y38" s="330"/>
      <c r="Z38" s="330"/>
      <c r="AA38" s="330"/>
      <c r="AB38" s="330"/>
      <c r="AC38" s="326"/>
      <c r="AD38" s="211"/>
      <c r="AE38" s="211"/>
      <c r="AF38" s="211"/>
      <c r="AG38" s="211"/>
      <c r="AH38" s="211"/>
      <c r="AI38" s="211"/>
      <c r="AJ38" s="211"/>
      <c r="AK38" s="211"/>
      <c r="AL38" s="211"/>
      <c r="AM38" s="211"/>
      <c r="AN38" s="211"/>
      <c r="AO38" s="211"/>
      <c r="AP38" s="211"/>
      <c r="AQ38" s="211"/>
    </row>
    <row r="39" spans="1:43" ht="24.95" customHeight="1">
      <c r="A39" s="211"/>
      <c r="B39" s="195" t="s">
        <v>330</v>
      </c>
      <c r="C39" s="195"/>
      <c r="D39" s="208"/>
      <c r="E39" s="208"/>
      <c r="F39" s="328">
        <v>20</v>
      </c>
      <c r="G39" s="328"/>
      <c r="H39" s="328"/>
      <c r="I39" s="328"/>
      <c r="J39" s="328"/>
      <c r="K39" s="328"/>
      <c r="L39" s="328"/>
      <c r="M39" s="328"/>
      <c r="N39" s="328"/>
      <c r="O39" s="328"/>
      <c r="P39" s="328"/>
      <c r="Q39" s="328"/>
      <c r="R39" s="328"/>
      <c r="S39" s="328"/>
      <c r="T39" s="328"/>
      <c r="U39" s="328"/>
      <c r="V39" s="328"/>
      <c r="W39" s="328"/>
      <c r="X39" s="328"/>
      <c r="Y39" s="328"/>
      <c r="Z39" s="328"/>
      <c r="AA39" s="328"/>
      <c r="AB39" s="328"/>
      <c r="AC39" s="328"/>
      <c r="AD39" s="211"/>
      <c r="AE39" s="211"/>
      <c r="AF39" s="211"/>
      <c r="AG39" s="211"/>
      <c r="AH39" s="211"/>
      <c r="AI39" s="211"/>
      <c r="AJ39" s="211"/>
      <c r="AK39" s="211"/>
      <c r="AL39" s="211"/>
      <c r="AM39" s="211"/>
      <c r="AN39" s="211"/>
      <c r="AO39" s="211"/>
      <c r="AP39" s="211"/>
      <c r="AQ39" s="211"/>
    </row>
    <row r="40" spans="1:43" ht="5.0999999999999996" customHeight="1">
      <c r="A40" s="211"/>
      <c r="B40" s="160"/>
      <c r="C40" s="160"/>
      <c r="D40" s="160"/>
      <c r="E40" s="160"/>
      <c r="F40" s="286"/>
      <c r="G40" s="286"/>
      <c r="H40" s="286"/>
      <c r="I40" s="286"/>
      <c r="J40" s="286"/>
      <c r="K40" s="286"/>
      <c r="L40" s="286"/>
      <c r="M40" s="286"/>
      <c r="N40" s="286"/>
      <c r="O40" s="286"/>
      <c r="P40" s="286"/>
      <c r="Q40" s="286"/>
      <c r="R40" s="286"/>
      <c r="S40" s="286"/>
      <c r="T40" s="286"/>
      <c r="U40" s="286"/>
      <c r="V40" s="286"/>
      <c r="W40" s="286"/>
      <c r="X40" s="211"/>
      <c r="Y40" s="211"/>
      <c r="Z40" s="211"/>
      <c r="AA40" s="211"/>
      <c r="AB40" s="211"/>
      <c r="AC40" s="211"/>
      <c r="AD40" s="211"/>
      <c r="AE40" s="211"/>
      <c r="AF40" s="211"/>
      <c r="AG40" s="211"/>
      <c r="AH40" s="211"/>
      <c r="AI40" s="211"/>
      <c r="AJ40" s="211"/>
      <c r="AK40" s="211"/>
      <c r="AL40" s="211"/>
      <c r="AM40" s="211"/>
      <c r="AN40" s="211"/>
      <c r="AO40" s="211"/>
      <c r="AP40" s="211"/>
      <c r="AQ40" s="211"/>
    </row>
    <row r="41" spans="1:43" ht="21" customHeight="1">
      <c r="A41" s="180" t="s">
        <v>228</v>
      </c>
      <c r="B41" s="155"/>
      <c r="C41" s="155"/>
      <c r="D41" s="155"/>
      <c r="E41" s="155"/>
      <c r="F41" s="155"/>
      <c r="G41" s="147"/>
      <c r="H41" s="147"/>
      <c r="I41" s="147"/>
      <c r="J41" s="147"/>
      <c r="K41" s="147"/>
      <c r="L41" s="147"/>
      <c r="M41" s="147"/>
      <c r="N41" s="147"/>
      <c r="O41" s="147"/>
      <c r="AM41" s="155"/>
      <c r="AN41" s="149"/>
    </row>
    <row r="42" spans="1:43" ht="24.95" customHeight="1">
      <c r="A42" s="157"/>
      <c r="B42" s="157"/>
      <c r="C42" s="157"/>
      <c r="D42" s="260">
        <v>4</v>
      </c>
      <c r="E42" s="260">
        <v>5</v>
      </c>
      <c r="F42" s="260">
        <v>6</v>
      </c>
      <c r="G42" s="260"/>
      <c r="H42" s="260"/>
      <c r="I42" s="260">
        <v>7</v>
      </c>
      <c r="J42" s="260"/>
      <c r="K42" s="260"/>
      <c r="L42" s="260">
        <v>8</v>
      </c>
      <c r="M42" s="260"/>
      <c r="N42" s="260"/>
      <c r="O42" s="260">
        <v>9</v>
      </c>
      <c r="P42" s="260"/>
      <c r="Q42" s="260"/>
      <c r="R42" s="260">
        <v>10</v>
      </c>
      <c r="S42" s="260"/>
      <c r="T42" s="260"/>
      <c r="U42" s="260">
        <v>11</v>
      </c>
      <c r="V42" s="260"/>
      <c r="W42" s="260"/>
      <c r="X42" s="260">
        <v>12</v>
      </c>
      <c r="Y42" s="260"/>
      <c r="Z42" s="260"/>
      <c r="AA42" s="260">
        <v>1</v>
      </c>
      <c r="AB42" s="260"/>
      <c r="AC42" s="260"/>
      <c r="AD42" s="260">
        <v>2</v>
      </c>
      <c r="AE42" s="260"/>
      <c r="AF42" s="260"/>
      <c r="AG42" s="260">
        <v>3</v>
      </c>
      <c r="AH42" s="260"/>
      <c r="AI42" s="260"/>
      <c r="AJ42" s="157" t="s">
        <v>265</v>
      </c>
      <c r="AK42" s="157"/>
      <c r="AL42" s="195" t="s">
        <v>266</v>
      </c>
      <c r="AM42" s="195" t="s">
        <v>270</v>
      </c>
      <c r="AN42" s="211"/>
      <c r="AO42" s="211"/>
      <c r="AP42" s="211"/>
      <c r="AQ42" s="211"/>
    </row>
    <row r="43" spans="1:43" ht="18" customHeight="1">
      <c r="A43" s="259" t="s">
        <v>271</v>
      </c>
      <c r="B43" s="259"/>
      <c r="C43" s="259"/>
      <c r="D43" s="176">
        <f>SUM(D44:D48)</f>
        <v>1840</v>
      </c>
      <c r="E43" s="176">
        <f>SUM(E44:E48)</f>
        <v>1728</v>
      </c>
      <c r="F43" s="176">
        <f>SUM(F44:H48)</f>
        <v>1840</v>
      </c>
      <c r="G43" s="176"/>
      <c r="H43" s="176"/>
      <c r="I43" s="176">
        <f>SUM(I44:K48)</f>
        <v>1932</v>
      </c>
      <c r="J43" s="176"/>
      <c r="K43" s="176"/>
      <c r="L43" s="176">
        <f>SUM(L44:N48)</f>
        <v>1932</v>
      </c>
      <c r="M43" s="176"/>
      <c r="N43" s="176"/>
      <c r="O43" s="176">
        <f>SUM(O44:Q48)</f>
        <v>1748</v>
      </c>
      <c r="P43" s="176"/>
      <c r="Q43" s="176"/>
      <c r="R43" s="176">
        <f>SUM(R44:T48)</f>
        <v>1840</v>
      </c>
      <c r="S43" s="176"/>
      <c r="T43" s="176"/>
      <c r="U43" s="176">
        <f>SUM(U44:W48)</f>
        <v>1840</v>
      </c>
      <c r="V43" s="176"/>
      <c r="W43" s="176"/>
      <c r="X43" s="176">
        <f>SUM(X44:Z48)</f>
        <v>1748</v>
      </c>
      <c r="Y43" s="176"/>
      <c r="Z43" s="176"/>
      <c r="AA43" s="176">
        <f>SUM(AA44:AC48)</f>
        <v>1748</v>
      </c>
      <c r="AB43" s="176"/>
      <c r="AC43" s="176"/>
      <c r="AD43" s="176">
        <f>SUM(AD44:AF48)</f>
        <v>1748</v>
      </c>
      <c r="AE43" s="176"/>
      <c r="AF43" s="176"/>
      <c r="AG43" s="176">
        <f>SUM(AG44:AI48)</f>
        <v>1840</v>
      </c>
      <c r="AH43" s="176"/>
      <c r="AI43" s="176"/>
      <c r="AJ43" s="168">
        <f t="shared" ref="AJ43:AJ50" si="3">SUM(D43:AI43)</f>
        <v>21784</v>
      </c>
      <c r="AK43" s="168"/>
      <c r="AL43" s="264">
        <f>ROUNDUP(((AJ43-AJ49-AJ50)+AJ49*0.5+AJ50*0.75)/AJ51,1)</f>
        <v>84.199999999999989</v>
      </c>
      <c r="AM43" s="264">
        <f>ROUND((2*AJ44+3*AJ45+4*AJ46+5*AJ47+6*AJ48)/AJ43,1)</f>
        <v>4.7</v>
      </c>
      <c r="AN43" s="211"/>
      <c r="AO43" s="211"/>
      <c r="AP43" s="211"/>
      <c r="AQ43" s="211"/>
    </row>
    <row r="44" spans="1:43" ht="18" customHeight="1">
      <c r="A44" s="223" t="s">
        <v>56</v>
      </c>
      <c r="B44" s="229"/>
      <c r="C44" s="240"/>
      <c r="D44" s="175">
        <v>100</v>
      </c>
      <c r="E44" s="175">
        <v>95</v>
      </c>
      <c r="F44" s="175">
        <v>100</v>
      </c>
      <c r="G44" s="175"/>
      <c r="H44" s="175"/>
      <c r="I44" s="175">
        <v>105</v>
      </c>
      <c r="J44" s="175"/>
      <c r="K44" s="175"/>
      <c r="L44" s="175">
        <v>105</v>
      </c>
      <c r="M44" s="175"/>
      <c r="N44" s="175"/>
      <c r="O44" s="175">
        <v>95</v>
      </c>
      <c r="P44" s="175"/>
      <c r="Q44" s="175"/>
      <c r="R44" s="175">
        <v>100</v>
      </c>
      <c r="S44" s="175"/>
      <c r="T44" s="175"/>
      <c r="U44" s="175">
        <v>100</v>
      </c>
      <c r="V44" s="175"/>
      <c r="W44" s="175"/>
      <c r="X44" s="175">
        <v>95</v>
      </c>
      <c r="Y44" s="175"/>
      <c r="Z44" s="175"/>
      <c r="AA44" s="175">
        <v>95</v>
      </c>
      <c r="AB44" s="175"/>
      <c r="AC44" s="175"/>
      <c r="AD44" s="175">
        <v>95</v>
      </c>
      <c r="AE44" s="175"/>
      <c r="AF44" s="175"/>
      <c r="AG44" s="175">
        <v>100</v>
      </c>
      <c r="AH44" s="175"/>
      <c r="AI44" s="175"/>
      <c r="AJ44" s="168">
        <f t="shared" si="3"/>
        <v>1185</v>
      </c>
      <c r="AK44" s="168"/>
      <c r="AL44" s="269"/>
      <c r="AM44" s="269"/>
      <c r="AN44" s="211"/>
      <c r="AO44" s="211"/>
      <c r="AP44" s="211"/>
      <c r="AQ44" s="211"/>
    </row>
    <row r="45" spans="1:43" ht="18" customHeight="1">
      <c r="A45" s="223" t="s">
        <v>202</v>
      </c>
      <c r="B45" s="229"/>
      <c r="C45" s="240"/>
      <c r="D45" s="175">
        <v>100</v>
      </c>
      <c r="E45" s="175">
        <v>95</v>
      </c>
      <c r="F45" s="175">
        <v>100</v>
      </c>
      <c r="G45" s="175"/>
      <c r="H45" s="175"/>
      <c r="I45" s="175">
        <v>105</v>
      </c>
      <c r="J45" s="175"/>
      <c r="K45" s="175"/>
      <c r="L45" s="175">
        <v>105</v>
      </c>
      <c r="M45" s="175"/>
      <c r="N45" s="175"/>
      <c r="O45" s="175">
        <v>95</v>
      </c>
      <c r="P45" s="175"/>
      <c r="Q45" s="175"/>
      <c r="R45" s="175">
        <v>100</v>
      </c>
      <c r="S45" s="175"/>
      <c r="T45" s="175"/>
      <c r="U45" s="175">
        <v>100</v>
      </c>
      <c r="V45" s="175"/>
      <c r="W45" s="175"/>
      <c r="X45" s="175">
        <v>95</v>
      </c>
      <c r="Y45" s="175"/>
      <c r="Z45" s="175"/>
      <c r="AA45" s="175">
        <v>95</v>
      </c>
      <c r="AB45" s="175"/>
      <c r="AC45" s="175"/>
      <c r="AD45" s="175">
        <v>95</v>
      </c>
      <c r="AE45" s="175"/>
      <c r="AF45" s="175"/>
      <c r="AG45" s="175">
        <v>100</v>
      </c>
      <c r="AH45" s="175"/>
      <c r="AI45" s="175"/>
      <c r="AJ45" s="168">
        <f t="shared" si="3"/>
        <v>1185</v>
      </c>
      <c r="AK45" s="168"/>
      <c r="AL45" s="269"/>
      <c r="AM45" s="269"/>
      <c r="AN45" s="211"/>
      <c r="AO45" s="211"/>
      <c r="AP45" s="211"/>
      <c r="AQ45" s="211"/>
    </row>
    <row r="46" spans="1:43" ht="18" customHeight="1">
      <c r="A46" s="223" t="s">
        <v>273</v>
      </c>
      <c r="B46" s="229"/>
      <c r="C46" s="240"/>
      <c r="D46" s="175">
        <v>140</v>
      </c>
      <c r="E46" s="175">
        <v>133</v>
      </c>
      <c r="F46" s="175">
        <v>140</v>
      </c>
      <c r="G46" s="175"/>
      <c r="H46" s="175"/>
      <c r="I46" s="175">
        <v>147</v>
      </c>
      <c r="J46" s="175"/>
      <c r="K46" s="175"/>
      <c r="L46" s="175">
        <v>147</v>
      </c>
      <c r="M46" s="175"/>
      <c r="N46" s="175"/>
      <c r="O46" s="175">
        <v>133</v>
      </c>
      <c r="P46" s="175"/>
      <c r="Q46" s="175"/>
      <c r="R46" s="175">
        <v>140</v>
      </c>
      <c r="S46" s="175"/>
      <c r="T46" s="175"/>
      <c r="U46" s="175">
        <v>140</v>
      </c>
      <c r="V46" s="175"/>
      <c r="W46" s="175"/>
      <c r="X46" s="175">
        <v>133</v>
      </c>
      <c r="Y46" s="175"/>
      <c r="Z46" s="175"/>
      <c r="AA46" s="175">
        <v>133</v>
      </c>
      <c r="AB46" s="175"/>
      <c r="AC46" s="175"/>
      <c r="AD46" s="175">
        <v>133</v>
      </c>
      <c r="AE46" s="175"/>
      <c r="AF46" s="175"/>
      <c r="AG46" s="175">
        <v>140</v>
      </c>
      <c r="AH46" s="175"/>
      <c r="AI46" s="175"/>
      <c r="AJ46" s="168">
        <f t="shared" si="3"/>
        <v>1659</v>
      </c>
      <c r="AK46" s="168"/>
      <c r="AL46" s="269"/>
      <c r="AM46" s="269"/>
      <c r="AN46" s="211"/>
      <c r="AO46" s="211"/>
      <c r="AP46" s="211"/>
      <c r="AQ46" s="211"/>
    </row>
    <row r="47" spans="1:43" ht="18" customHeight="1">
      <c r="A47" s="223" t="s">
        <v>274</v>
      </c>
      <c r="B47" s="229"/>
      <c r="C47" s="240"/>
      <c r="D47" s="175">
        <v>1400</v>
      </c>
      <c r="E47" s="175">
        <v>1310</v>
      </c>
      <c r="F47" s="175">
        <v>1400</v>
      </c>
      <c r="G47" s="175"/>
      <c r="H47" s="175"/>
      <c r="I47" s="175">
        <v>1470</v>
      </c>
      <c r="J47" s="175"/>
      <c r="K47" s="175"/>
      <c r="L47" s="175">
        <v>1470</v>
      </c>
      <c r="M47" s="175"/>
      <c r="N47" s="175"/>
      <c r="O47" s="175">
        <v>1330</v>
      </c>
      <c r="P47" s="175"/>
      <c r="Q47" s="175"/>
      <c r="R47" s="175">
        <v>1400</v>
      </c>
      <c r="S47" s="175"/>
      <c r="T47" s="175"/>
      <c r="U47" s="175">
        <v>1400</v>
      </c>
      <c r="V47" s="175"/>
      <c r="W47" s="175"/>
      <c r="X47" s="175">
        <v>1330</v>
      </c>
      <c r="Y47" s="175"/>
      <c r="Z47" s="175"/>
      <c r="AA47" s="175">
        <v>1330</v>
      </c>
      <c r="AB47" s="175"/>
      <c r="AC47" s="175"/>
      <c r="AD47" s="175">
        <v>1330</v>
      </c>
      <c r="AE47" s="175"/>
      <c r="AF47" s="175"/>
      <c r="AG47" s="175">
        <v>1400</v>
      </c>
      <c r="AH47" s="175"/>
      <c r="AI47" s="175"/>
      <c r="AJ47" s="168">
        <f t="shared" si="3"/>
        <v>16570</v>
      </c>
      <c r="AK47" s="168"/>
      <c r="AL47" s="269"/>
      <c r="AM47" s="269"/>
      <c r="AN47" s="211"/>
      <c r="AO47" s="211"/>
      <c r="AP47" s="211"/>
      <c r="AQ47" s="211"/>
    </row>
    <row r="48" spans="1:43" ht="18" customHeight="1">
      <c r="A48" s="223" t="s">
        <v>50</v>
      </c>
      <c r="B48" s="229"/>
      <c r="C48" s="240"/>
      <c r="D48" s="175">
        <v>100</v>
      </c>
      <c r="E48" s="175">
        <v>95</v>
      </c>
      <c r="F48" s="175">
        <v>100</v>
      </c>
      <c r="G48" s="175"/>
      <c r="H48" s="175"/>
      <c r="I48" s="175">
        <v>105</v>
      </c>
      <c r="J48" s="175"/>
      <c r="K48" s="175"/>
      <c r="L48" s="175">
        <v>105</v>
      </c>
      <c r="M48" s="175"/>
      <c r="N48" s="175"/>
      <c r="O48" s="175">
        <v>95</v>
      </c>
      <c r="P48" s="175"/>
      <c r="Q48" s="175"/>
      <c r="R48" s="175">
        <v>100</v>
      </c>
      <c r="S48" s="175"/>
      <c r="T48" s="175"/>
      <c r="U48" s="175">
        <v>100</v>
      </c>
      <c r="V48" s="175"/>
      <c r="W48" s="175"/>
      <c r="X48" s="175">
        <v>95</v>
      </c>
      <c r="Y48" s="175"/>
      <c r="Z48" s="175"/>
      <c r="AA48" s="175">
        <v>95</v>
      </c>
      <c r="AB48" s="175"/>
      <c r="AC48" s="175"/>
      <c r="AD48" s="175">
        <v>95</v>
      </c>
      <c r="AE48" s="175"/>
      <c r="AF48" s="175"/>
      <c r="AG48" s="175">
        <v>100</v>
      </c>
      <c r="AH48" s="175"/>
      <c r="AI48" s="175"/>
      <c r="AJ48" s="168">
        <f t="shared" si="3"/>
        <v>1185</v>
      </c>
      <c r="AK48" s="168"/>
      <c r="AL48" s="269"/>
      <c r="AM48" s="269"/>
      <c r="AN48" s="211"/>
      <c r="AO48" s="211"/>
      <c r="AP48" s="211"/>
      <c r="AQ48" s="211"/>
    </row>
    <row r="49" spans="1:43" ht="18" customHeight="1">
      <c r="A49" s="223"/>
      <c r="B49" s="266" t="s">
        <v>275</v>
      </c>
      <c r="C49" s="240"/>
      <c r="D49" s="175">
        <v>100</v>
      </c>
      <c r="E49" s="175">
        <v>95</v>
      </c>
      <c r="F49" s="175">
        <v>100</v>
      </c>
      <c r="G49" s="175"/>
      <c r="H49" s="175"/>
      <c r="I49" s="175">
        <v>105</v>
      </c>
      <c r="J49" s="175"/>
      <c r="K49" s="175"/>
      <c r="L49" s="175">
        <v>105</v>
      </c>
      <c r="M49" s="175"/>
      <c r="N49" s="175"/>
      <c r="O49" s="175">
        <v>95</v>
      </c>
      <c r="P49" s="175"/>
      <c r="Q49" s="175"/>
      <c r="R49" s="175">
        <v>100</v>
      </c>
      <c r="S49" s="175"/>
      <c r="T49" s="175"/>
      <c r="U49" s="175">
        <v>100</v>
      </c>
      <c r="V49" s="175"/>
      <c r="W49" s="175"/>
      <c r="X49" s="175">
        <v>95</v>
      </c>
      <c r="Y49" s="175"/>
      <c r="Z49" s="175"/>
      <c r="AA49" s="175">
        <v>95</v>
      </c>
      <c r="AB49" s="175"/>
      <c r="AC49" s="175"/>
      <c r="AD49" s="175">
        <v>95</v>
      </c>
      <c r="AE49" s="175"/>
      <c r="AF49" s="175"/>
      <c r="AG49" s="175">
        <v>2000</v>
      </c>
      <c r="AH49" s="175"/>
      <c r="AI49" s="175"/>
      <c r="AJ49" s="168">
        <f t="shared" si="3"/>
        <v>3085</v>
      </c>
      <c r="AK49" s="168"/>
      <c r="AL49" s="269"/>
      <c r="AM49" s="269"/>
      <c r="AN49" s="211"/>
      <c r="AO49" s="211"/>
      <c r="AP49" s="211"/>
      <c r="AQ49" s="211"/>
    </row>
    <row r="50" spans="1:43" ht="18" customHeight="1">
      <c r="A50" s="223"/>
      <c r="B50" s="267" t="s">
        <v>276</v>
      </c>
      <c r="C50" s="268"/>
      <c r="D50" s="175">
        <v>100</v>
      </c>
      <c r="E50" s="175">
        <v>95</v>
      </c>
      <c r="F50" s="175">
        <v>100</v>
      </c>
      <c r="G50" s="175"/>
      <c r="H50" s="175"/>
      <c r="I50" s="175">
        <v>105</v>
      </c>
      <c r="J50" s="175"/>
      <c r="K50" s="175"/>
      <c r="L50" s="175">
        <v>105</v>
      </c>
      <c r="M50" s="175"/>
      <c r="N50" s="175"/>
      <c r="O50" s="175">
        <v>95</v>
      </c>
      <c r="P50" s="175"/>
      <c r="Q50" s="175"/>
      <c r="R50" s="175">
        <v>100</v>
      </c>
      <c r="S50" s="175"/>
      <c r="T50" s="175"/>
      <c r="U50" s="175">
        <v>100</v>
      </c>
      <c r="V50" s="175"/>
      <c r="W50" s="175"/>
      <c r="X50" s="175">
        <v>95</v>
      </c>
      <c r="Y50" s="175"/>
      <c r="Z50" s="175"/>
      <c r="AA50" s="175">
        <v>95</v>
      </c>
      <c r="AB50" s="175"/>
      <c r="AC50" s="175"/>
      <c r="AD50" s="175">
        <v>95</v>
      </c>
      <c r="AE50" s="175"/>
      <c r="AF50" s="175"/>
      <c r="AG50" s="175">
        <v>100</v>
      </c>
      <c r="AH50" s="175"/>
      <c r="AI50" s="175"/>
      <c r="AJ50" s="168">
        <f t="shared" si="3"/>
        <v>1185</v>
      </c>
      <c r="AK50" s="168"/>
      <c r="AL50" s="269"/>
      <c r="AM50" s="269"/>
      <c r="AN50" s="211"/>
      <c r="AO50" s="211"/>
      <c r="AP50" s="211"/>
      <c r="AQ50" s="211"/>
    </row>
    <row r="51" spans="1:43" ht="18" customHeight="1">
      <c r="A51" s="259" t="s">
        <v>268</v>
      </c>
      <c r="B51" s="259"/>
      <c r="C51" s="259"/>
      <c r="D51" s="175">
        <v>20</v>
      </c>
      <c r="E51" s="175">
        <v>19</v>
      </c>
      <c r="F51" s="175">
        <v>20</v>
      </c>
      <c r="G51" s="175"/>
      <c r="H51" s="175"/>
      <c r="I51" s="175">
        <v>21</v>
      </c>
      <c r="J51" s="175"/>
      <c r="K51" s="175"/>
      <c r="L51" s="175">
        <v>21</v>
      </c>
      <c r="M51" s="175"/>
      <c r="N51" s="175"/>
      <c r="O51" s="175">
        <v>19</v>
      </c>
      <c r="P51" s="175"/>
      <c r="Q51" s="175"/>
      <c r="R51" s="175">
        <v>20</v>
      </c>
      <c r="S51" s="175"/>
      <c r="T51" s="175"/>
      <c r="U51" s="175">
        <v>20</v>
      </c>
      <c r="V51" s="175"/>
      <c r="W51" s="175"/>
      <c r="X51" s="175">
        <v>19</v>
      </c>
      <c r="Y51" s="175"/>
      <c r="Z51" s="175"/>
      <c r="AA51" s="175">
        <v>19</v>
      </c>
      <c r="AB51" s="175"/>
      <c r="AC51" s="175"/>
      <c r="AD51" s="175">
        <v>19</v>
      </c>
      <c r="AE51" s="175"/>
      <c r="AF51" s="175"/>
      <c r="AG51" s="175">
        <v>20</v>
      </c>
      <c r="AH51" s="175"/>
      <c r="AI51" s="175"/>
      <c r="AJ51" s="168">
        <f>+SUM(D51:AI51)</f>
        <v>237</v>
      </c>
      <c r="AK51" s="168"/>
      <c r="AL51" s="265"/>
      <c r="AM51" s="265"/>
      <c r="AN51" s="211"/>
      <c r="AO51" s="211"/>
      <c r="AP51" s="211"/>
      <c r="AQ51" s="211"/>
    </row>
    <row r="52" spans="1:43" ht="21" customHeight="1">
      <c r="A52" s="160" t="s">
        <v>110</v>
      </c>
      <c r="B52" s="160"/>
      <c r="C52" s="160"/>
      <c r="D52" s="211"/>
      <c r="E52" s="211"/>
      <c r="F52" s="211"/>
      <c r="G52" s="211"/>
      <c r="H52" s="211"/>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222"/>
      <c r="AK52" s="147"/>
      <c r="AL52" s="155"/>
      <c r="AM52" s="155"/>
      <c r="AN52" s="149"/>
    </row>
    <row r="53" spans="1:43" ht="5.0999999999999996" customHeight="1">
      <c r="A53" s="160"/>
      <c r="B53" s="160"/>
      <c r="C53" s="160"/>
      <c r="D53" s="211"/>
      <c r="E53" s="211"/>
      <c r="F53" s="211"/>
      <c r="G53" s="211"/>
      <c r="H53" s="211"/>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222"/>
      <c r="AK53" s="147"/>
      <c r="AL53" s="155"/>
      <c r="AM53" s="155"/>
      <c r="AN53" s="149"/>
    </row>
    <row r="54" spans="1:43" ht="18" customHeight="1">
      <c r="A54" s="180" t="s">
        <v>221</v>
      </c>
      <c r="B54" s="147"/>
      <c r="D54" s="147"/>
      <c r="E54" s="147"/>
      <c r="F54" s="147"/>
      <c r="G54" s="147"/>
      <c r="H54" s="147"/>
      <c r="I54" s="147"/>
      <c r="J54" s="147"/>
      <c r="K54" s="147"/>
      <c r="L54" s="147"/>
      <c r="M54" s="147"/>
      <c r="N54" s="147"/>
      <c r="O54" s="147"/>
      <c r="P54" s="147"/>
      <c r="Q54" s="147"/>
      <c r="R54" s="147"/>
      <c r="S54" s="147"/>
      <c r="T54" s="147"/>
      <c r="U54" s="147"/>
      <c r="V54" s="147"/>
      <c r="W54" s="155"/>
      <c r="X54" s="147"/>
      <c r="Y54" s="147"/>
      <c r="Z54" s="147"/>
      <c r="AA54" s="147"/>
      <c r="AB54" s="147"/>
      <c r="AC54" s="147"/>
      <c r="AD54" s="147"/>
      <c r="AE54" s="147"/>
      <c r="AF54" s="147"/>
      <c r="AG54" s="147"/>
      <c r="AH54" s="147"/>
      <c r="AI54" s="147"/>
      <c r="AJ54" s="222"/>
      <c r="AK54" s="147"/>
      <c r="AL54" s="155"/>
      <c r="AM54" s="155"/>
      <c r="AN54" s="149"/>
    </row>
    <row r="55" spans="1:43" ht="54.95" customHeight="1">
      <c r="A55" s="157" t="s">
        <v>83</v>
      </c>
      <c r="B55" s="157"/>
      <c r="C55" s="157" t="s">
        <v>260</v>
      </c>
      <c r="D55" s="157"/>
      <c r="E55" s="195" t="s">
        <v>331</v>
      </c>
      <c r="F55" s="195"/>
      <c r="G55" s="195"/>
      <c r="H55" s="195"/>
      <c r="I55" s="207" t="s">
        <v>272</v>
      </c>
      <c r="J55" s="214"/>
      <c r="K55" s="214"/>
      <c r="L55" s="214"/>
      <c r="M55" s="214"/>
      <c r="N55" s="192"/>
      <c r="O55" s="207" t="s">
        <v>308</v>
      </c>
      <c r="P55" s="214"/>
      <c r="Q55" s="214"/>
      <c r="R55" s="214"/>
      <c r="S55" s="214"/>
      <c r="T55" s="192"/>
      <c r="U55" s="207" t="s">
        <v>164</v>
      </c>
      <c r="V55" s="214"/>
      <c r="W55" s="214"/>
      <c r="X55" s="214"/>
      <c r="Y55" s="214"/>
      <c r="Z55" s="192"/>
      <c r="AA55" s="207" t="s">
        <v>332</v>
      </c>
      <c r="AB55" s="214"/>
      <c r="AC55" s="214"/>
      <c r="AD55" s="214"/>
      <c r="AE55" s="214"/>
      <c r="AF55" s="192"/>
      <c r="AG55" s="195" t="s">
        <v>326</v>
      </c>
      <c r="AH55" s="195"/>
      <c r="AI55" s="195"/>
      <c r="AJ55" s="195"/>
      <c r="AK55" s="195"/>
      <c r="AL55" s="211"/>
      <c r="AM55" s="155"/>
      <c r="AN55" s="149"/>
    </row>
    <row r="56" spans="1:43" ht="18" customHeight="1">
      <c r="A56" s="195" t="s">
        <v>57</v>
      </c>
      <c r="B56" s="195"/>
      <c r="C56" s="176">
        <f>ROUNDDOWN(IF(AL43&lt;=60,1,1+ROUNDUP((AL43-60)/40,0)),1)</f>
        <v>2</v>
      </c>
      <c r="D56" s="176"/>
      <c r="E56" s="176">
        <f>IF(D38="○",ROUNDDOWN(IF(AM43&lt;4,AL43/6,IF(AM43&lt;5,AL43/5,AL43/3)),1),"-")</f>
        <v>16.8</v>
      </c>
      <c r="F56" s="176"/>
      <c r="G56" s="176"/>
      <c r="H56" s="176"/>
      <c r="I56" s="176">
        <f>IF(F38="○",ROUNDDOWN(F39/6,1),"-")</f>
        <v>3.3</v>
      </c>
      <c r="J56" s="176"/>
      <c r="K56" s="176"/>
      <c r="L56" s="176"/>
      <c r="M56" s="176"/>
      <c r="N56" s="176"/>
      <c r="O56" s="176" t="str">
        <f>IF(L38="○",ROUNDDOWN(L39/6,1),"-")</f>
        <v>-</v>
      </c>
      <c r="P56" s="176"/>
      <c r="Q56" s="176"/>
      <c r="R56" s="176"/>
      <c r="S56" s="176"/>
      <c r="T56" s="176"/>
      <c r="U56" s="176" t="str">
        <f>IF(R38="○",ROUNDDOWN(R39/6,1),"-")</f>
        <v>-</v>
      </c>
      <c r="V56" s="176"/>
      <c r="W56" s="176"/>
      <c r="X56" s="176"/>
      <c r="Y56" s="176"/>
      <c r="Z56" s="176"/>
      <c r="AA56" s="176" t="str">
        <f>IF(R38="○",ROUNDDOWN(R39/15,1),"-")</f>
        <v>-</v>
      </c>
      <c r="AB56" s="176"/>
      <c r="AC56" s="176"/>
      <c r="AD56" s="176"/>
      <c r="AE56" s="176"/>
      <c r="AF56" s="176"/>
      <c r="AG56" s="176" t="str">
        <f>IF(X38="○",ROUNDDOWN(X39/10,1),"-")</f>
        <v>-</v>
      </c>
      <c r="AH56" s="176"/>
      <c r="AI56" s="176"/>
      <c r="AJ56" s="176"/>
      <c r="AK56" s="176"/>
      <c r="AL56" s="211"/>
      <c r="AM56" s="155"/>
      <c r="AN56" s="149"/>
    </row>
    <row r="57" spans="1:43" ht="5.0999999999999996" customHeight="1">
      <c r="A57" s="160"/>
      <c r="B57" s="160"/>
      <c r="C57" s="160"/>
      <c r="D57" s="160"/>
      <c r="E57" s="160"/>
      <c r="F57" s="160"/>
      <c r="G57" s="160"/>
      <c r="H57" s="160"/>
      <c r="I57" s="160"/>
      <c r="J57" s="147"/>
      <c r="K57" s="147"/>
      <c r="L57" s="147"/>
      <c r="M57" s="222"/>
      <c r="N57" s="147"/>
      <c r="O57" s="147"/>
      <c r="P57" s="147"/>
      <c r="Q57" s="211"/>
      <c r="W57" s="155"/>
      <c r="X57" s="147"/>
      <c r="Y57" s="147"/>
      <c r="Z57" s="147"/>
      <c r="AA57" s="147"/>
      <c r="AB57" s="147"/>
      <c r="AC57" s="147"/>
      <c r="AD57" s="147"/>
      <c r="AE57" s="147"/>
      <c r="AF57" s="147"/>
      <c r="AG57" s="147"/>
      <c r="AH57" s="147"/>
      <c r="AI57" s="147"/>
      <c r="AJ57" s="222"/>
      <c r="AK57" s="147"/>
      <c r="AL57" s="155"/>
      <c r="AM57" s="155"/>
      <c r="AN57" s="149"/>
    </row>
    <row r="58" spans="1:43" ht="21" customHeight="1">
      <c r="A58" s="180" t="s">
        <v>245</v>
      </c>
      <c r="B58" s="145"/>
      <c r="C58" s="156"/>
      <c r="D58" s="156"/>
      <c r="E58" s="156"/>
      <c r="F58" s="156"/>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56"/>
      <c r="AM58" s="156"/>
      <c r="AN58" s="149"/>
    </row>
    <row r="59" spans="1:43" ht="24.95" customHeight="1">
      <c r="A59" s="149"/>
      <c r="B59" s="155"/>
      <c r="C59" s="207" t="str">
        <f>IF(VLOOKUP($AK$1,選択肢!$A:$Z,C64,FALSE)=0,"-",VLOOKUP($AK$1,選択肢!$A:$Z,C64,FALSE))</f>
        <v>管理者</v>
      </c>
      <c r="D59" s="214"/>
      <c r="E59" s="195" t="str">
        <f>IF(VLOOKUP($AK$1,選択肢!$A:$Z,E64,FALSE)=0,"-",VLOOKUP($AK$1,選択肢!$A:$Z,E64,FALSE))</f>
        <v>サービス管理責任者</v>
      </c>
      <c r="F59" s="195"/>
      <c r="G59" s="195"/>
      <c r="H59" s="195"/>
      <c r="I59" s="207" t="str">
        <f>IF(VLOOKUP($AK$1,選択肢!$A:$Z,I64,FALSE)=0,"-",VLOOKUP($AK$1,選択肢!$A:$Z,I64,FALSE))</f>
        <v>医師</v>
      </c>
      <c r="J59" s="214"/>
      <c r="K59" s="214"/>
      <c r="L59" s="214"/>
      <c r="M59" s="214"/>
      <c r="N59" s="192"/>
      <c r="O59" s="207" t="str">
        <f>IF(VLOOKUP($AK$1,選択肢!$A:$Z,O64,FALSE)=0,"-",VLOOKUP($AK$1,選択肢!$A:$Z,O64,FALSE))</f>
        <v>看護職員</v>
      </c>
      <c r="P59" s="214"/>
      <c r="Q59" s="214"/>
      <c r="R59" s="214"/>
      <c r="S59" s="214"/>
      <c r="T59" s="192"/>
      <c r="U59" s="207" t="str">
        <f>IF(VLOOKUP($AK$1,選択肢!$A:$Z,U64,FALSE)=0,"-",VLOOKUP($AK$1,選択肢!$A:$Z,U64,FALSE))</f>
        <v>理学療法士</v>
      </c>
      <c r="V59" s="214"/>
      <c r="W59" s="214"/>
      <c r="X59" s="214"/>
      <c r="Y59" s="214"/>
      <c r="Z59" s="192"/>
      <c r="AA59" s="207" t="str">
        <f>IF(VLOOKUP($AK$1,選択肢!$A:$Z,AA64,FALSE)=0,"-",VLOOKUP($AK$1,選択肢!$A:$Z,AA64,FALSE))</f>
        <v>作業療法士</v>
      </c>
      <c r="AB59" s="214"/>
      <c r="AC59" s="214"/>
      <c r="AD59" s="214"/>
      <c r="AE59" s="214"/>
      <c r="AF59" s="192"/>
      <c r="AG59" s="195" t="str">
        <f>IF(VLOOKUP($AK$1,選択肢!$A:$Z,AG64,FALSE)=0,"-",VLOOKUP($AK$1,選択肢!$A:$Z,AG64,FALSE))</f>
        <v>言語聴覚士</v>
      </c>
      <c r="AH59" s="195"/>
      <c r="AI59" s="195"/>
      <c r="AJ59" s="195"/>
      <c r="AK59" s="195"/>
      <c r="AL59" s="195" t="str">
        <f>IF(VLOOKUP($AK$1,選択肢!$A:$Z,AL64,FALSE)=0,"-",VLOOKUP($AK$1,選択肢!$A:$Z,AL64,FALSE))</f>
        <v>就労支援員</v>
      </c>
      <c r="AM59" s="195"/>
      <c r="AN59" s="149"/>
    </row>
    <row r="60" spans="1:43" ht="18" customHeight="1">
      <c r="A60" s="149"/>
      <c r="B60" s="155"/>
      <c r="C60" s="153" t="s">
        <v>246</v>
      </c>
      <c r="D60" s="153" t="s">
        <v>247</v>
      </c>
      <c r="E60" s="157" t="s">
        <v>246</v>
      </c>
      <c r="F60" s="157" t="s">
        <v>247</v>
      </c>
      <c r="G60" s="157"/>
      <c r="H60" s="157"/>
      <c r="I60" s="153" t="s">
        <v>246</v>
      </c>
      <c r="J60" s="154"/>
      <c r="K60" s="171"/>
      <c r="L60" s="153" t="s">
        <v>247</v>
      </c>
      <c r="M60" s="154"/>
      <c r="N60" s="171"/>
      <c r="O60" s="153" t="s">
        <v>246</v>
      </c>
      <c r="P60" s="154"/>
      <c r="Q60" s="171"/>
      <c r="R60" s="153" t="s">
        <v>247</v>
      </c>
      <c r="S60" s="154"/>
      <c r="T60" s="171"/>
      <c r="U60" s="153" t="s">
        <v>246</v>
      </c>
      <c r="V60" s="154"/>
      <c r="W60" s="171"/>
      <c r="X60" s="153" t="s">
        <v>247</v>
      </c>
      <c r="Y60" s="154"/>
      <c r="Z60" s="171"/>
      <c r="AA60" s="153" t="s">
        <v>246</v>
      </c>
      <c r="AB60" s="154"/>
      <c r="AC60" s="171"/>
      <c r="AD60" s="153" t="s">
        <v>247</v>
      </c>
      <c r="AE60" s="154"/>
      <c r="AF60" s="171"/>
      <c r="AG60" s="153" t="s">
        <v>246</v>
      </c>
      <c r="AH60" s="154"/>
      <c r="AI60" s="171"/>
      <c r="AJ60" s="153" t="s">
        <v>247</v>
      </c>
      <c r="AK60" s="171"/>
      <c r="AL60" s="157" t="s">
        <v>55</v>
      </c>
      <c r="AM60" s="157" t="s">
        <v>269</v>
      </c>
      <c r="AN60" s="149"/>
    </row>
    <row r="61" spans="1:43" ht="18" customHeight="1">
      <c r="A61" s="149"/>
      <c r="B61" s="157" t="s">
        <v>249</v>
      </c>
      <c r="C61" s="157">
        <f>COUNTIFS($B$11:$B$30,C$59,$C$11:$C$30,"A",$E$11:$E$30,"*")</f>
        <v>1</v>
      </c>
      <c r="D61" s="157">
        <f>COUNTIFS($B$11:$B$30,C$59,$C$11:$C$30,"B",$E$11:$E$30,"*")</f>
        <v>0</v>
      </c>
      <c r="E61" s="157">
        <f>COUNTIFS($B$11:$B$30,E$59,$C$11:$C$30,"A",$E$11:$E$30,"*")</f>
        <v>0</v>
      </c>
      <c r="F61" s="153">
        <f>COUNTIFS($B$11:$B$30,E$59,$C$11:$C$30,"B",$E$11:$E$30,"*")</f>
        <v>1</v>
      </c>
      <c r="G61" s="154"/>
      <c r="H61" s="171"/>
      <c r="I61" s="153">
        <f>COUNTIFS($B$11:$B$30,I$59,$C$11:$C$30,"A",$E$11:$E$30,"*")</f>
        <v>0</v>
      </c>
      <c r="J61" s="154"/>
      <c r="K61" s="171"/>
      <c r="L61" s="153">
        <f>COUNTIFS($B$11:$B$30,I$59,$C$11:$C$30,"B",$E$11:$E$30,"*")</f>
        <v>0</v>
      </c>
      <c r="M61" s="154"/>
      <c r="N61" s="171"/>
      <c r="O61" s="153">
        <f>COUNTIFS($B$11:$B$30,O$59,$C$11:$C$30,"A",$E$11:$E$30,"*")</f>
        <v>1</v>
      </c>
      <c r="P61" s="154"/>
      <c r="Q61" s="171"/>
      <c r="R61" s="153">
        <f>COUNTIFS($B$11:$B$30,O$59,$C$11:$C$30,"B",$E$11:$E$30,"*")</f>
        <v>0</v>
      </c>
      <c r="S61" s="154"/>
      <c r="T61" s="171"/>
      <c r="U61" s="153">
        <f>COUNTIFS($B$11:$B$30,U$59,$C$11:$C$30,"A",$E$11:$E$30,"*")</f>
        <v>0</v>
      </c>
      <c r="V61" s="154"/>
      <c r="W61" s="171"/>
      <c r="X61" s="153">
        <f>COUNTIFS($B$11:$B$30,U$59,$C$11:$C$30,"B",$E$11:$E$30,"*")</f>
        <v>0</v>
      </c>
      <c r="Y61" s="154"/>
      <c r="Z61" s="171"/>
      <c r="AA61" s="153">
        <f>COUNTIFS($B$11:$B$30,AA$59,$C$11:$C$30,"A",$E$11:$E$30,"*")</f>
        <v>0</v>
      </c>
      <c r="AB61" s="154"/>
      <c r="AC61" s="171"/>
      <c r="AD61" s="153">
        <f>COUNTIFS($B$11:$B$30,AA$59,$C$11:$C$30,"B",$E$11:$E$30,"*")</f>
        <v>0</v>
      </c>
      <c r="AE61" s="154"/>
      <c r="AF61" s="171"/>
      <c r="AG61" s="153">
        <f>COUNTIFS($B$11:$B$30,AG$59,$C$11:$C$30,"A",$E$11:$E$30,"*")</f>
        <v>0</v>
      </c>
      <c r="AH61" s="154"/>
      <c r="AI61" s="171"/>
      <c r="AJ61" s="153">
        <f>COUNTIFS($B$11:$B$30,AG$59,$C$11:$C$30,"B",$E$11:$E$30,"*")</f>
        <v>0</v>
      </c>
      <c r="AK61" s="171"/>
      <c r="AL61" s="157">
        <f>COUNTIFS($B$11:$B$30,AL$59,$C$11:$C$30,"A",$E$11:$E$30,"*")</f>
        <v>0</v>
      </c>
      <c r="AM61" s="157">
        <f>COUNTIFS($B$11:$B$30,AL$59,$C$11:$C$30,"B",$E$11:$E$30,"*")</f>
        <v>0</v>
      </c>
      <c r="AN61" s="149"/>
    </row>
    <row r="62" spans="1:43" ht="18" customHeight="1">
      <c r="A62" s="149"/>
      <c r="B62" s="195" t="s">
        <v>251</v>
      </c>
      <c r="C62" s="157">
        <f>COUNTIFS($B$11:$B$30,C$59,$C$11:$C$30,"C",$E$11:$E$30,"*")</f>
        <v>0</v>
      </c>
      <c r="D62" s="157">
        <f>COUNTIFS($B$11:$B$30,C$59,$C$11:$C$30,"D",$E$11:$E$30,"*")</f>
        <v>0</v>
      </c>
      <c r="E62" s="157">
        <f>COUNTIFS($B$11:$B$30,E$59,$C$11:$C$30,"C",$E$11:$E$30,"*")</f>
        <v>1</v>
      </c>
      <c r="F62" s="153">
        <f>COUNTIFS($B$11:$B$30,E$59,$C$11:$C$30,"D",$E$11:$E$30,"*")</f>
        <v>0</v>
      </c>
      <c r="G62" s="154"/>
      <c r="H62" s="171"/>
      <c r="I62" s="153">
        <f>COUNTIFS($B$11:$B$30,I$59,$C$11:$C$30,"C",$E$11:$E$30,"*")</f>
        <v>0</v>
      </c>
      <c r="J62" s="154"/>
      <c r="K62" s="171"/>
      <c r="L62" s="153">
        <f>COUNTIFS($B$11:$B$30,I$59,$C$11:$C$30,"D",$E$11:$E$30,"*")</f>
        <v>1</v>
      </c>
      <c r="M62" s="154"/>
      <c r="N62" s="171"/>
      <c r="O62" s="153">
        <f>COUNTIFS($B$11:$B$30,O$59,$C$11:$C$30,"C",$E$11:$E$30,"*")</f>
        <v>0</v>
      </c>
      <c r="P62" s="154"/>
      <c r="Q62" s="171"/>
      <c r="R62" s="153">
        <f>COUNTIFS($B$11:$B$30,O$59,$C$11:$C$30,"D",$E$11:$E$30,"*")</f>
        <v>0</v>
      </c>
      <c r="S62" s="154"/>
      <c r="T62" s="171"/>
      <c r="U62" s="153">
        <f>COUNTIFS($B$11:$B$30,U$59,$C$11:$C$30,"C",$E$11:$E$30,"*")</f>
        <v>0</v>
      </c>
      <c r="V62" s="154"/>
      <c r="W62" s="171"/>
      <c r="X62" s="153">
        <f>COUNTIFS($B$11:$B$30,U$59,$C$11:$C$30,"D",$E$11:$E$30,"*")</f>
        <v>0</v>
      </c>
      <c r="Y62" s="154"/>
      <c r="Z62" s="171"/>
      <c r="AA62" s="153">
        <f>COUNTIFS($B$11:$B$30,AA$59,$C$11:$C$30,"C",$E$11:$E$30,"*")</f>
        <v>0</v>
      </c>
      <c r="AB62" s="154"/>
      <c r="AC62" s="171"/>
      <c r="AD62" s="153">
        <f>COUNTIFS($B$11:$B$30,AA$59,$C$11:$C$30,"D",$E$11:$E$30,"*")</f>
        <v>0</v>
      </c>
      <c r="AE62" s="154"/>
      <c r="AF62" s="171"/>
      <c r="AG62" s="153">
        <f>COUNTIFS($B$11:$B$30,AG$59,$C$11:$C$30,"C",$E$11:$E$30,"*")</f>
        <v>0</v>
      </c>
      <c r="AH62" s="154"/>
      <c r="AI62" s="171"/>
      <c r="AJ62" s="153">
        <f>COUNTIFS($B$11:$B$30,AG$59,$C$11:$C$30,"D",$E$11:$E$30,"*")</f>
        <v>0</v>
      </c>
      <c r="AK62" s="171"/>
      <c r="AL62" s="157">
        <f>COUNTIFS($B$11:$B$30,AL$59,$C$11:$C$30,"C",$E$11:$E$30,"*")</f>
        <v>0</v>
      </c>
      <c r="AM62" s="157">
        <f>COUNTIFS($B$11:$B$30,AL$59,$C$11:$C$30,"D",$E$11:$E$30,"*")</f>
        <v>0</v>
      </c>
      <c r="AN62" s="149"/>
    </row>
    <row r="63" spans="1:43" ht="24.75" customHeight="1">
      <c r="A63" s="149"/>
      <c r="B63" s="195" t="s">
        <v>252</v>
      </c>
      <c r="C63" s="207">
        <f>IF($AK$3="４週",SUMIFS($AK$11:$AK$30,$B$11:$B$30,C59)/4/$AH$5,IF($AK$3="歴月",SUMIFS($AK$11:$AK$30,$B$11:$B$30,C59)/$AL$5,"記載する期間を選択してください"))</f>
        <v>0</v>
      </c>
      <c r="D63" s="192"/>
      <c r="E63" s="207">
        <f>IF($AK$3="４週",SUMIFS($AK$11:$AK$30,$B$11:$B$30,E59)/4/$AH$5,IF($AK$3="歴月",SUMIFS($AK$11:$AK$30,$B$11:$B$30,E59)/$AL$5,"記載する期間を選択してください"))</f>
        <v>0</v>
      </c>
      <c r="F63" s="214"/>
      <c r="G63" s="214"/>
      <c r="H63" s="192"/>
      <c r="I63" s="207">
        <f>IF($AK$3="４週",SUMIFS($AK$11:$AK$30,$B$11:$B$30,I59)/4/$AH$5,IF($AK$3="歴月",SUMIFS($AK$11:$AK$30,$B$11:$B$30,I59)/$AL$5,"記載する期間を選択してください"))</f>
        <v>0</v>
      </c>
      <c r="J63" s="214"/>
      <c r="K63" s="214"/>
      <c r="L63" s="214"/>
      <c r="M63" s="214"/>
      <c r="N63" s="192"/>
      <c r="O63" s="207">
        <f>IF($AK$3="４週",SUMIFS($AK$11:$AK$30,$B$11:$B$30,O59)/4/$AH$5,IF($AK$3="歴月",SUMIFS($AK$11:$AK$30,$B$11:$B$30,O59)/$AL$5,"記載する期間を選択してください"))</f>
        <v>0</v>
      </c>
      <c r="P63" s="214"/>
      <c r="Q63" s="214"/>
      <c r="R63" s="214"/>
      <c r="S63" s="214"/>
      <c r="T63" s="192"/>
      <c r="U63" s="207">
        <f>IF($AK$3="４週",SUMIFS($AK$11:$AK$30,$B$11:$B$30,U59)/4/$AH$5,IF($AK$3="歴月",SUMIFS($AK$11:$AK$30,$B$11:$B$30,U59)/$AL$5,"記載する期間を選択してください"))</f>
        <v>0</v>
      </c>
      <c r="V63" s="214"/>
      <c r="W63" s="214"/>
      <c r="X63" s="214"/>
      <c r="Y63" s="214"/>
      <c r="Z63" s="192"/>
      <c r="AA63" s="207">
        <f>IF($AK$3="４週",SUMIFS($AK$11:$AK$30,$B$11:$B$30,AA59)/4/$AH$5,IF($AK$3="歴月",SUMIFS($AK$11:$AK$30,$B$11:$B$30,AA59)/$AL$5,"記載する期間を選択してください"))</f>
        <v>0</v>
      </c>
      <c r="AB63" s="214"/>
      <c r="AC63" s="214"/>
      <c r="AD63" s="214"/>
      <c r="AE63" s="214"/>
      <c r="AF63" s="192"/>
      <c r="AG63" s="207">
        <f>IF($AK$3="４週",SUMIFS($AK$11:$AK$30,$B$11:$B$30,AG59)/4/$AH$5,IF($AK$3="歴月",SUMIFS($AK$11:$AK$30,$B$11:$B$30,AG59)/$AL$5,"記載する期間を選択してください"))</f>
        <v>0</v>
      </c>
      <c r="AH63" s="214"/>
      <c r="AI63" s="214"/>
      <c r="AJ63" s="214"/>
      <c r="AK63" s="192"/>
      <c r="AL63" s="207">
        <f>IF($AK$3="４週",SUMIFS($AK$11:$AK$30,$B$11:$B$30,AL59)/4/$AH$5,IF($AK$3="歴月",SUMIFS($AK$11:$AK$30,$B$11:$B$30,AL59)/$AL$5,"記載する期間を選択してください"))</f>
        <v>0</v>
      </c>
      <c r="AM63" s="192"/>
      <c r="AN63" s="149"/>
    </row>
    <row r="64" spans="1:43" ht="4.5" customHeight="1">
      <c r="A64" s="149"/>
      <c r="B64" s="145"/>
      <c r="C64" s="179">
        <v>2</v>
      </c>
      <c r="D64" s="179"/>
      <c r="E64" s="179">
        <v>3</v>
      </c>
      <c r="F64" s="179"/>
      <c r="G64" s="179"/>
      <c r="H64" s="179"/>
      <c r="I64" s="179">
        <v>4</v>
      </c>
      <c r="J64" s="179"/>
      <c r="K64" s="179"/>
      <c r="L64" s="179"/>
      <c r="M64" s="179"/>
      <c r="N64" s="179"/>
      <c r="O64" s="179">
        <v>5</v>
      </c>
      <c r="P64" s="179"/>
      <c r="Q64" s="179"/>
      <c r="R64" s="179"/>
      <c r="S64" s="179"/>
      <c r="T64" s="179"/>
      <c r="U64" s="179">
        <v>6</v>
      </c>
      <c r="V64" s="179"/>
      <c r="W64" s="179"/>
      <c r="X64" s="179"/>
      <c r="Y64" s="179"/>
      <c r="Z64" s="179"/>
      <c r="AA64" s="179">
        <v>7</v>
      </c>
      <c r="AB64" s="179"/>
      <c r="AC64" s="179"/>
      <c r="AD64" s="179"/>
      <c r="AE64" s="179"/>
      <c r="AF64" s="179"/>
      <c r="AG64" s="179">
        <v>8</v>
      </c>
      <c r="AH64" s="179"/>
      <c r="AI64" s="179"/>
      <c r="AJ64" s="179"/>
      <c r="AK64" s="179"/>
      <c r="AL64" s="179">
        <v>9</v>
      </c>
      <c r="AM64" s="156"/>
      <c r="AN64" s="149"/>
    </row>
    <row r="65" spans="1:40" ht="19.5" customHeight="1">
      <c r="A65" s="149"/>
      <c r="B65" s="155"/>
      <c r="C65" s="195" t="str">
        <f>IF(VLOOKUP($AK$1,選択肢!$A:$Z,C70,FALSE)=0,"-",VLOOKUP($AK$1,選択肢!$A:$Z,C70,FALSE))</f>
        <v>職業指導員</v>
      </c>
      <c r="D65" s="195"/>
      <c r="E65" s="195" t="str">
        <f>IF(VLOOKUP($AK$1,選択肢!$A:$Z,E70,FALSE)=0,"-",VLOOKUP($AK$1,選択肢!$A:$Z,E70,FALSE))</f>
        <v>生活支援員</v>
      </c>
      <c r="F65" s="195"/>
      <c r="G65" s="195"/>
      <c r="H65" s="195"/>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56"/>
      <c r="AN65" s="149"/>
    </row>
    <row r="66" spans="1:40" ht="19.5" customHeight="1">
      <c r="A66" s="149"/>
      <c r="B66" s="155"/>
      <c r="C66" s="157" t="s">
        <v>246</v>
      </c>
      <c r="D66" s="157" t="s">
        <v>247</v>
      </c>
      <c r="E66" s="157" t="s">
        <v>246</v>
      </c>
      <c r="F66" s="157" t="s">
        <v>247</v>
      </c>
      <c r="G66" s="157"/>
      <c r="H66" s="157"/>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56"/>
      <c r="AN66" s="149"/>
    </row>
    <row r="67" spans="1:40" ht="19.5" customHeight="1">
      <c r="A67" s="149"/>
      <c r="B67" s="157" t="s">
        <v>249</v>
      </c>
      <c r="C67" s="157">
        <f>COUNTIFS($B$11:$B$30,C$65,$C$11:$C$30,"A",$E$11:$E$30,"*")</f>
        <v>0</v>
      </c>
      <c r="D67" s="157">
        <f>COUNTIFS($B$11:$B$30,C$65,$C$11:$C$30,"B",$E$11:$E$30,"*")</f>
        <v>0</v>
      </c>
      <c r="E67" s="157">
        <f>COUNTIFS($B$11:$B$30,E$65,$C$11:$C$30,"A",$E$11:$E$30,"*")</f>
        <v>0</v>
      </c>
      <c r="F67" s="153">
        <f>COUNTIFS($B$11:$B$30,E$65,$C$11:$C$30,"B",$E$11:$E$30,"*")</f>
        <v>0</v>
      </c>
      <c r="G67" s="154"/>
      <c r="H67" s="171"/>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56"/>
      <c r="AN67" s="149"/>
    </row>
    <row r="68" spans="1:40" ht="19.5" customHeight="1">
      <c r="A68" s="149"/>
      <c r="B68" s="195" t="s">
        <v>251</v>
      </c>
      <c r="C68" s="157">
        <f>COUNTIFS($B$11:$B$30,C$65,$C$11:$C$30,"C",$E$11:$E$30,"*")</f>
        <v>0</v>
      </c>
      <c r="D68" s="157">
        <f>COUNTIFS($B$11:$B$30,C$65,$C$11:$C$30,"D",$E$11:$E$30,"*")</f>
        <v>0</v>
      </c>
      <c r="E68" s="157">
        <f>COUNTIFS($B$11:$B$30,E$65,$C$11:$C$30,"C",$E$11:$E$30,"*")</f>
        <v>0</v>
      </c>
      <c r="F68" s="153">
        <f>COUNTIFS($B$11:$B$30,E$65,$C$11:$C$30,"D",$E$11:$E$30,"*")</f>
        <v>0</v>
      </c>
      <c r="G68" s="154"/>
      <c r="H68" s="171"/>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56"/>
      <c r="AN68" s="149"/>
    </row>
    <row r="69" spans="1:40" ht="19.5" customHeight="1">
      <c r="A69" s="149"/>
      <c r="B69" s="195" t="s">
        <v>252</v>
      </c>
      <c r="C69" s="207">
        <f>IF($AK$3="４週",SUMIFS($AK$11:$AK$30,$B$11:$B$30,C65)/4/$AH$5,IF($AK$3="歴月",SUMIFS($AK$11:$AK$30,$B$11:$B$30,C65)/$AL$5,"記載する期間を選択してください"))</f>
        <v>0</v>
      </c>
      <c r="D69" s="192"/>
      <c r="E69" s="207">
        <f>IF($AK$3="４週",SUMIFS($AK$11:$AK$30,$B$11:$B$30,E65)/4/$AH$5,IF($AK$3="歴月",SUMIFS($AK$11:$AK$30,$B$11:$B$30,E65)/$AL$5,"記載する期間を選択してください"))</f>
        <v>0</v>
      </c>
      <c r="F69" s="214"/>
      <c r="G69" s="214"/>
      <c r="H69" s="192"/>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56"/>
      <c r="AN69" s="149"/>
    </row>
    <row r="70" spans="1:40" ht="3" customHeight="1">
      <c r="A70" s="149"/>
      <c r="B70" s="145"/>
      <c r="C70" s="179">
        <v>10</v>
      </c>
      <c r="D70" s="179"/>
      <c r="E70" s="179">
        <f>C70+1</f>
        <v>11</v>
      </c>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56"/>
      <c r="AN70" s="149"/>
    </row>
    <row r="71" spans="1:40" ht="15" customHeight="1">
      <c r="A71" s="147" t="s">
        <v>170</v>
      </c>
      <c r="B71" s="159"/>
      <c r="C71" s="159"/>
      <c r="D71" s="159"/>
      <c r="E71" s="159"/>
      <c r="F71" s="178"/>
      <c r="G71" s="159"/>
      <c r="H71" s="179"/>
      <c r="I71" s="179"/>
      <c r="J71" s="179"/>
      <c r="K71" s="179"/>
      <c r="L71" s="179"/>
      <c r="M71" s="179"/>
      <c r="N71" s="179"/>
      <c r="O71" s="179"/>
      <c r="P71" s="179"/>
      <c r="Q71" s="179"/>
      <c r="R71" s="179">
        <v>6</v>
      </c>
      <c r="S71" s="179"/>
      <c r="T71" s="179"/>
      <c r="U71" s="179"/>
      <c r="V71" s="179"/>
      <c r="W71" s="179"/>
      <c r="X71" s="179">
        <v>7</v>
      </c>
      <c r="Y71" s="179"/>
      <c r="Z71" s="179"/>
      <c r="AA71" s="179"/>
      <c r="AB71" s="179"/>
      <c r="AC71" s="179"/>
      <c r="AD71" s="179">
        <v>8</v>
      </c>
      <c r="AE71" s="179"/>
      <c r="AF71" s="179"/>
      <c r="AG71" s="187"/>
      <c r="AH71" s="187"/>
      <c r="AI71" s="187"/>
      <c r="AJ71" s="187">
        <v>9</v>
      </c>
      <c r="AK71" s="179"/>
      <c r="AL71" s="179"/>
      <c r="AM71" s="149"/>
    </row>
    <row r="72" spans="1:40" s="147" customFormat="1" ht="15" customHeight="1">
      <c r="A72" s="147" t="s">
        <v>53</v>
      </c>
      <c r="B72" s="160"/>
      <c r="C72" s="160"/>
      <c r="D72" s="160"/>
      <c r="E72" s="160"/>
      <c r="F72" s="160"/>
      <c r="G72" s="160"/>
      <c r="H72" s="180"/>
      <c r="I72" s="180"/>
      <c r="J72" s="180"/>
      <c r="K72" s="180"/>
      <c r="L72" s="180"/>
      <c r="M72" s="180"/>
      <c r="N72" s="180"/>
      <c r="O72" s="180"/>
      <c r="P72" s="180"/>
      <c r="Q72" s="180"/>
      <c r="R72" s="180"/>
      <c r="S72" s="180"/>
      <c r="T72" s="180"/>
      <c r="U72" s="180"/>
      <c r="V72" s="180"/>
      <c r="W72" s="180"/>
      <c r="X72" s="180"/>
      <c r="Y72" s="180"/>
      <c r="Z72" s="180"/>
      <c r="AA72" s="180"/>
      <c r="AB72" s="180"/>
      <c r="AC72" s="180"/>
      <c r="AD72" s="180"/>
      <c r="AE72" s="180"/>
      <c r="AF72" s="180"/>
      <c r="AG72" s="180"/>
      <c r="AH72" s="180"/>
      <c r="AI72" s="180"/>
      <c r="AJ72" s="180"/>
      <c r="AK72" s="180"/>
      <c r="AL72" s="180"/>
      <c r="AM72" s="180"/>
    </row>
    <row r="73" spans="1:40" s="147" customFormat="1" ht="15" customHeight="1">
      <c r="A73" s="147" t="s">
        <v>171</v>
      </c>
      <c r="B73" s="160"/>
      <c r="C73" s="160"/>
      <c r="D73" s="160"/>
      <c r="E73" s="160"/>
      <c r="F73" s="160"/>
      <c r="G73" s="160"/>
      <c r="H73" s="180"/>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80"/>
      <c r="AM73" s="180"/>
    </row>
    <row r="74" spans="1:40" s="147" customFormat="1" ht="15" customHeight="1">
      <c r="A74" s="147" t="s">
        <v>42</v>
      </c>
      <c r="B74" s="160"/>
      <c r="C74" s="160"/>
      <c r="D74" s="160"/>
      <c r="E74" s="160"/>
      <c r="F74" s="160"/>
      <c r="G74" s="160"/>
      <c r="H74" s="180"/>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c r="AG74" s="180"/>
      <c r="AH74" s="180"/>
      <c r="AI74" s="180"/>
      <c r="AJ74" s="180"/>
      <c r="AK74" s="180"/>
      <c r="AL74" s="180"/>
      <c r="AM74" s="180"/>
    </row>
    <row r="75" spans="1:40" s="147" customFormat="1" ht="15" customHeight="1">
      <c r="A75" s="147" t="s">
        <v>172</v>
      </c>
      <c r="B75" s="160"/>
      <c r="C75" s="160"/>
      <c r="D75" s="160"/>
      <c r="E75" s="160"/>
      <c r="F75" s="160"/>
      <c r="G75" s="160"/>
      <c r="H75" s="180"/>
      <c r="I75" s="180"/>
      <c r="J75" s="180"/>
      <c r="K75" s="180"/>
      <c r="L75" s="180"/>
      <c r="M75" s="180"/>
      <c r="N75" s="180"/>
      <c r="O75" s="180"/>
      <c r="P75" s="180"/>
      <c r="Q75" s="180"/>
      <c r="R75" s="180"/>
      <c r="S75" s="180"/>
      <c r="T75" s="180"/>
      <c r="U75" s="180"/>
      <c r="V75" s="180"/>
      <c r="W75" s="180"/>
      <c r="X75" s="180"/>
      <c r="Y75" s="180"/>
      <c r="Z75" s="180"/>
      <c r="AA75" s="180"/>
      <c r="AB75" s="180"/>
      <c r="AC75" s="180"/>
      <c r="AD75" s="180"/>
      <c r="AE75" s="180"/>
      <c r="AF75" s="180"/>
      <c r="AG75" s="180"/>
      <c r="AH75" s="180"/>
      <c r="AI75" s="180"/>
      <c r="AJ75" s="180"/>
      <c r="AK75" s="180"/>
      <c r="AL75" s="180"/>
      <c r="AM75" s="180"/>
    </row>
    <row r="76" spans="1:40" ht="15" customHeight="1">
      <c r="A76" s="147" t="s">
        <v>173</v>
      </c>
      <c r="B76" s="161"/>
      <c r="C76" s="147"/>
      <c r="D76" s="147"/>
      <c r="E76" s="147"/>
      <c r="F76" s="147"/>
      <c r="G76" s="147"/>
    </row>
    <row r="77" spans="1:40" ht="15" customHeight="1">
      <c r="A77" s="147" t="s">
        <v>174</v>
      </c>
      <c r="B77" s="161"/>
      <c r="C77" s="147"/>
      <c r="D77" s="147"/>
      <c r="E77" s="147"/>
      <c r="F77" s="147"/>
      <c r="G77" s="147"/>
    </row>
    <row r="78" spans="1:40" ht="15" customHeight="1">
      <c r="A78" s="147"/>
      <c r="B78" s="157" t="s">
        <v>175</v>
      </c>
      <c r="C78" s="157" t="s">
        <v>176</v>
      </c>
      <c r="D78" s="157"/>
      <c r="E78" s="157"/>
      <c r="F78" s="147"/>
      <c r="G78" s="147"/>
    </row>
    <row r="79" spans="1:40" ht="15" customHeight="1">
      <c r="A79" s="147"/>
      <c r="B79" s="162" t="s">
        <v>180</v>
      </c>
      <c r="C79" s="168" t="s">
        <v>181</v>
      </c>
      <c r="D79" s="168"/>
      <c r="E79" s="168"/>
      <c r="F79" s="147"/>
      <c r="G79" s="147"/>
    </row>
    <row r="80" spans="1:40" ht="15" customHeight="1">
      <c r="A80" s="147"/>
      <c r="B80" s="162" t="s">
        <v>182</v>
      </c>
      <c r="C80" s="168" t="s">
        <v>183</v>
      </c>
      <c r="D80" s="168"/>
      <c r="E80" s="168"/>
      <c r="F80" s="147"/>
      <c r="G80" s="147"/>
    </row>
    <row r="81" spans="1:7" ht="15" customHeight="1">
      <c r="A81" s="147"/>
      <c r="B81" s="162" t="s">
        <v>184</v>
      </c>
      <c r="C81" s="168" t="s">
        <v>185</v>
      </c>
      <c r="D81" s="168"/>
      <c r="E81" s="168"/>
      <c r="F81" s="147"/>
      <c r="G81" s="147"/>
    </row>
    <row r="82" spans="1:7" ht="15" customHeight="1">
      <c r="A82" s="147"/>
      <c r="B82" s="162" t="s">
        <v>187</v>
      </c>
      <c r="C82" s="168" t="s">
        <v>188</v>
      </c>
      <c r="D82" s="168"/>
      <c r="E82" s="168"/>
      <c r="F82" s="147"/>
      <c r="G82" s="147"/>
    </row>
    <row r="83" spans="1:7" ht="15" customHeight="1">
      <c r="A83" s="147"/>
      <c r="B83" s="147" t="s">
        <v>190</v>
      </c>
      <c r="C83" s="147"/>
      <c r="D83" s="147"/>
      <c r="E83" s="147"/>
      <c r="F83" s="147"/>
      <c r="G83" s="147"/>
    </row>
    <row r="84" spans="1:7" ht="15" customHeight="1">
      <c r="A84" s="147"/>
      <c r="B84" s="147" t="s">
        <v>30</v>
      </c>
      <c r="C84" s="147"/>
      <c r="D84" s="147"/>
      <c r="E84" s="147"/>
      <c r="F84" s="147"/>
      <c r="G84" s="147"/>
    </row>
    <row r="85" spans="1:7" ht="15" customHeight="1">
      <c r="A85" s="147"/>
      <c r="B85" s="147" t="s">
        <v>191</v>
      </c>
      <c r="C85" s="147"/>
      <c r="D85" s="147"/>
      <c r="E85" s="147"/>
      <c r="F85" s="147"/>
      <c r="G85" s="147"/>
    </row>
    <row r="86" spans="1:7" ht="15" customHeight="1">
      <c r="A86" s="147" t="s">
        <v>192</v>
      </c>
      <c r="B86" s="161"/>
      <c r="C86" s="147"/>
      <c r="D86" s="147"/>
      <c r="E86" s="147"/>
      <c r="F86" s="147"/>
      <c r="G86" s="147"/>
    </row>
    <row r="87" spans="1:7" ht="15" customHeight="1">
      <c r="A87" s="147" t="s">
        <v>289</v>
      </c>
      <c r="B87" s="161"/>
      <c r="C87" s="147"/>
      <c r="D87" s="147"/>
      <c r="E87" s="147"/>
      <c r="F87" s="147"/>
      <c r="G87" s="147"/>
    </row>
    <row r="88" spans="1:7" ht="15" customHeight="1">
      <c r="A88" s="147" t="s">
        <v>193</v>
      </c>
      <c r="B88" s="161"/>
      <c r="C88" s="147"/>
      <c r="D88" s="147"/>
      <c r="E88" s="147"/>
      <c r="F88" s="147"/>
      <c r="G88" s="147"/>
    </row>
    <row r="89" spans="1:7" ht="15" customHeight="1">
      <c r="A89" s="147" t="s">
        <v>194</v>
      </c>
      <c r="B89" s="161"/>
      <c r="C89" s="147"/>
      <c r="D89" s="147"/>
      <c r="E89" s="147"/>
      <c r="F89" s="147"/>
      <c r="G89" s="147"/>
    </row>
    <row r="90" spans="1:7" ht="15" customHeight="1">
      <c r="A90" s="147" t="s">
        <v>195</v>
      </c>
      <c r="B90" s="161"/>
      <c r="C90" s="147"/>
      <c r="D90" s="147"/>
      <c r="E90" s="147"/>
      <c r="F90" s="147"/>
      <c r="G90" s="147"/>
    </row>
    <row r="91" spans="1:7" ht="15" customHeight="1">
      <c r="A91" s="147" t="s">
        <v>196</v>
      </c>
      <c r="B91" s="161"/>
      <c r="C91" s="147"/>
      <c r="D91" s="147"/>
      <c r="E91" s="147"/>
      <c r="F91" s="147"/>
      <c r="G91" s="147"/>
    </row>
    <row r="92" spans="1:7" ht="15" customHeight="1">
      <c r="A92" s="147"/>
      <c r="B92" s="147" t="s">
        <v>99</v>
      </c>
      <c r="C92" s="147"/>
      <c r="D92" s="147"/>
      <c r="E92" s="147"/>
      <c r="F92" s="147"/>
      <c r="G92" s="147"/>
    </row>
    <row r="93" spans="1:7" ht="15" customHeight="1">
      <c r="A93" s="147"/>
      <c r="B93" s="147" t="s">
        <v>197</v>
      </c>
      <c r="C93" s="147"/>
      <c r="D93" s="147"/>
      <c r="E93" s="147"/>
      <c r="F93" s="147"/>
      <c r="G93" s="147"/>
    </row>
    <row r="94" spans="1:7" ht="15" customHeight="1">
      <c r="A94" s="147" t="s">
        <v>133</v>
      </c>
      <c r="B94" s="161"/>
      <c r="C94" s="147"/>
      <c r="D94" s="147"/>
      <c r="E94" s="147"/>
      <c r="F94" s="147"/>
      <c r="G94" s="147"/>
    </row>
    <row r="95" spans="1:7" ht="15" customHeight="1">
      <c r="A95" s="147" t="s">
        <v>199</v>
      </c>
      <c r="B95" s="161"/>
      <c r="C95" s="147"/>
      <c r="D95" s="147"/>
      <c r="E95" s="147"/>
      <c r="F95" s="147"/>
      <c r="G95" s="147"/>
    </row>
    <row r="96" spans="1:7" ht="15" customHeight="1">
      <c r="A96" s="147" t="s">
        <v>200</v>
      </c>
      <c r="B96" s="161"/>
      <c r="C96" s="147"/>
      <c r="D96" s="147"/>
      <c r="E96" s="147"/>
      <c r="F96" s="147"/>
      <c r="G96" s="147"/>
    </row>
    <row r="97" spans="1:7" ht="15" customHeight="1">
      <c r="A97" s="147" t="s">
        <v>201</v>
      </c>
      <c r="B97" s="161"/>
      <c r="C97" s="147"/>
      <c r="D97" s="147"/>
      <c r="E97" s="147"/>
      <c r="F97" s="147"/>
      <c r="G97" s="147"/>
    </row>
    <row r="98" spans="1:7" ht="15" customHeight="1">
      <c r="A98" s="147" t="s">
        <v>203</v>
      </c>
      <c r="B98" s="161"/>
      <c r="C98" s="147"/>
      <c r="D98" s="147"/>
      <c r="E98" s="147"/>
      <c r="F98" s="147"/>
      <c r="G98" s="147"/>
    </row>
    <row r="99" spans="1:7" ht="15" customHeight="1">
      <c r="A99" s="147" t="s">
        <v>60</v>
      </c>
      <c r="B99" s="161"/>
      <c r="C99" s="147"/>
      <c r="D99" s="147"/>
      <c r="E99" s="147"/>
      <c r="F99" s="147"/>
      <c r="G99" s="147"/>
    </row>
    <row r="100" spans="1:7" ht="15" customHeight="1">
      <c r="A100" s="147" t="s">
        <v>205</v>
      </c>
      <c r="B100" s="161"/>
      <c r="C100" s="147"/>
      <c r="D100" s="147"/>
      <c r="E100" s="147"/>
      <c r="F100" s="147"/>
      <c r="G100" s="147"/>
    </row>
    <row r="101" spans="1:7" ht="15" customHeight="1">
      <c r="A101" s="147" t="s">
        <v>206</v>
      </c>
      <c r="B101" s="161"/>
      <c r="C101" s="147"/>
      <c r="D101" s="147"/>
      <c r="E101" s="147"/>
      <c r="F101" s="147"/>
      <c r="G101" s="147"/>
    </row>
  </sheetData>
  <mergeCells count="263">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B37:C37"/>
    <mergeCell ref="D37:E37"/>
    <mergeCell ref="F37:K37"/>
    <mergeCell ref="L37:Q37"/>
    <mergeCell ref="R37:W37"/>
    <mergeCell ref="X37:AC37"/>
    <mergeCell ref="B38:C38"/>
    <mergeCell ref="D38:E38"/>
    <mergeCell ref="F38:K38"/>
    <mergeCell ref="L38:Q38"/>
    <mergeCell ref="R38:W38"/>
    <mergeCell ref="X38:AC38"/>
    <mergeCell ref="B39:C39"/>
    <mergeCell ref="D39:E39"/>
    <mergeCell ref="F39:K39"/>
    <mergeCell ref="L39:Q39"/>
    <mergeCell ref="R39:W39"/>
    <mergeCell ref="X39:AC39"/>
    <mergeCell ref="A42:C42"/>
    <mergeCell ref="F42:H42"/>
    <mergeCell ref="I42:K42"/>
    <mergeCell ref="L42:N42"/>
    <mergeCell ref="O42:Q42"/>
    <mergeCell ref="R42:T42"/>
    <mergeCell ref="U42:W42"/>
    <mergeCell ref="X42:Z42"/>
    <mergeCell ref="AA42:AC42"/>
    <mergeCell ref="AD42:AF42"/>
    <mergeCell ref="AG42:AI42"/>
    <mergeCell ref="AJ42:AK42"/>
    <mergeCell ref="A43:C43"/>
    <mergeCell ref="F43:H43"/>
    <mergeCell ref="I43:K43"/>
    <mergeCell ref="L43:N43"/>
    <mergeCell ref="O43:Q43"/>
    <mergeCell ref="R43:T43"/>
    <mergeCell ref="U43:W43"/>
    <mergeCell ref="X43:Z43"/>
    <mergeCell ref="AA43:AC43"/>
    <mergeCell ref="AD43:AF43"/>
    <mergeCell ref="AG43:AI43"/>
    <mergeCell ref="AJ43:AK43"/>
    <mergeCell ref="A44:C44"/>
    <mergeCell ref="F44:H44"/>
    <mergeCell ref="I44:K44"/>
    <mergeCell ref="L44:N44"/>
    <mergeCell ref="O44:Q44"/>
    <mergeCell ref="R44:T44"/>
    <mergeCell ref="U44:W44"/>
    <mergeCell ref="X44:Z44"/>
    <mergeCell ref="AA44:AC44"/>
    <mergeCell ref="AD44:AF44"/>
    <mergeCell ref="AG44:AI44"/>
    <mergeCell ref="AJ44:AK44"/>
    <mergeCell ref="A45:C45"/>
    <mergeCell ref="F45:H45"/>
    <mergeCell ref="I45:K45"/>
    <mergeCell ref="L45:N45"/>
    <mergeCell ref="O45:Q45"/>
    <mergeCell ref="R45:T45"/>
    <mergeCell ref="U45:W45"/>
    <mergeCell ref="X45:Z45"/>
    <mergeCell ref="AA45:AC45"/>
    <mergeCell ref="AD45:AF45"/>
    <mergeCell ref="AG45:AI45"/>
    <mergeCell ref="AJ45:AK45"/>
    <mergeCell ref="A46:C46"/>
    <mergeCell ref="F46:H46"/>
    <mergeCell ref="I46:K46"/>
    <mergeCell ref="L46:N46"/>
    <mergeCell ref="O46:Q46"/>
    <mergeCell ref="R46:T46"/>
    <mergeCell ref="U46:W46"/>
    <mergeCell ref="X46:Z46"/>
    <mergeCell ref="AA46:AC46"/>
    <mergeCell ref="AD46:AF46"/>
    <mergeCell ref="AG46:AI46"/>
    <mergeCell ref="AJ46:AK46"/>
    <mergeCell ref="A47:C47"/>
    <mergeCell ref="F47:H47"/>
    <mergeCell ref="I47:K47"/>
    <mergeCell ref="L47:N47"/>
    <mergeCell ref="O47:Q47"/>
    <mergeCell ref="R47:T47"/>
    <mergeCell ref="U47:W47"/>
    <mergeCell ref="X47:Z47"/>
    <mergeCell ref="AA47:AC47"/>
    <mergeCell ref="AD47:AF47"/>
    <mergeCell ref="AG47:AI47"/>
    <mergeCell ref="AJ47:AK47"/>
    <mergeCell ref="A48:C48"/>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B50:C50"/>
    <mergeCell ref="F50:H50"/>
    <mergeCell ref="I50:K50"/>
    <mergeCell ref="L50:N50"/>
    <mergeCell ref="O50:Q50"/>
    <mergeCell ref="R50:T50"/>
    <mergeCell ref="U50:W50"/>
    <mergeCell ref="X50:Z50"/>
    <mergeCell ref="AA50:AC50"/>
    <mergeCell ref="AD50:AF50"/>
    <mergeCell ref="AG50:AI50"/>
    <mergeCell ref="AJ50:AK50"/>
    <mergeCell ref="A51:C51"/>
    <mergeCell ref="F51:H51"/>
    <mergeCell ref="I51:K51"/>
    <mergeCell ref="L51:N51"/>
    <mergeCell ref="O51:Q51"/>
    <mergeCell ref="R51:T51"/>
    <mergeCell ref="U51:W51"/>
    <mergeCell ref="X51:Z51"/>
    <mergeCell ref="AA51:AC51"/>
    <mergeCell ref="AD51:AF51"/>
    <mergeCell ref="AG51:AI51"/>
    <mergeCell ref="AJ51:AK51"/>
    <mergeCell ref="A55:B55"/>
    <mergeCell ref="C55:D55"/>
    <mergeCell ref="E55:H55"/>
    <mergeCell ref="I55:N55"/>
    <mergeCell ref="O55:T55"/>
    <mergeCell ref="U55:Z55"/>
    <mergeCell ref="AA55:AF55"/>
    <mergeCell ref="AG55:AK55"/>
    <mergeCell ref="A56:B56"/>
    <mergeCell ref="C56:D56"/>
    <mergeCell ref="E56:H56"/>
    <mergeCell ref="I56:N56"/>
    <mergeCell ref="O56:T56"/>
    <mergeCell ref="U56:Z56"/>
    <mergeCell ref="AA56:AF56"/>
    <mergeCell ref="AG56:AK56"/>
    <mergeCell ref="C59:D59"/>
    <mergeCell ref="E59:H59"/>
    <mergeCell ref="I59:N59"/>
    <mergeCell ref="O59:T59"/>
    <mergeCell ref="U59:Z59"/>
    <mergeCell ref="AA59:AF59"/>
    <mergeCell ref="AG59:AK59"/>
    <mergeCell ref="AL59:AM59"/>
    <mergeCell ref="F60:H60"/>
    <mergeCell ref="I60:K60"/>
    <mergeCell ref="L60:N60"/>
    <mergeCell ref="O60:Q60"/>
    <mergeCell ref="R60:T60"/>
    <mergeCell ref="U60:W60"/>
    <mergeCell ref="X60:Z60"/>
    <mergeCell ref="AA60:AC60"/>
    <mergeCell ref="AD60:AF60"/>
    <mergeCell ref="AG60:AI60"/>
    <mergeCell ref="AJ60:AK60"/>
    <mergeCell ref="F61:H61"/>
    <mergeCell ref="I61:K61"/>
    <mergeCell ref="L61:N61"/>
    <mergeCell ref="O61:Q61"/>
    <mergeCell ref="R61:T61"/>
    <mergeCell ref="U61:W61"/>
    <mergeCell ref="X61:Z61"/>
    <mergeCell ref="AA61:AC61"/>
    <mergeCell ref="AD61:AF61"/>
    <mergeCell ref="AG61:AI61"/>
    <mergeCell ref="AJ61:AK61"/>
    <mergeCell ref="F62:H62"/>
    <mergeCell ref="I62:K62"/>
    <mergeCell ref="L62:N62"/>
    <mergeCell ref="O62:Q62"/>
    <mergeCell ref="R62:T62"/>
    <mergeCell ref="U62:W62"/>
    <mergeCell ref="X62:Z62"/>
    <mergeCell ref="AA62:AC62"/>
    <mergeCell ref="AD62:AF62"/>
    <mergeCell ref="AG62:AI62"/>
    <mergeCell ref="AJ62:AK62"/>
    <mergeCell ref="C63:D63"/>
    <mergeCell ref="E63:H63"/>
    <mergeCell ref="I63:N63"/>
    <mergeCell ref="O63:T63"/>
    <mergeCell ref="U63:Z63"/>
    <mergeCell ref="AA63:AF63"/>
    <mergeCell ref="AG63:AK63"/>
    <mergeCell ref="AL63:AM63"/>
    <mergeCell ref="C65:D65"/>
    <mergeCell ref="E65:H65"/>
    <mergeCell ref="F66:H66"/>
    <mergeCell ref="F67:H67"/>
    <mergeCell ref="F68:H68"/>
    <mergeCell ref="C69:D69"/>
    <mergeCell ref="E69:H69"/>
    <mergeCell ref="C78:E78"/>
    <mergeCell ref="C79:E79"/>
    <mergeCell ref="C80:E80"/>
    <mergeCell ref="C81:E81"/>
    <mergeCell ref="C82:E82"/>
    <mergeCell ref="A7:A10"/>
    <mergeCell ref="B7:B8"/>
    <mergeCell ref="C7:C10"/>
    <mergeCell ref="D7:D10"/>
    <mergeCell ref="E7:E10"/>
    <mergeCell ref="AK7:AK10"/>
    <mergeCell ref="AL7:AL10"/>
    <mergeCell ref="AM7:AN10"/>
    <mergeCell ref="B9:B10"/>
    <mergeCell ref="AM31:AN32"/>
    <mergeCell ref="AL43:AL51"/>
    <mergeCell ref="AM43:AM51"/>
  </mergeCells>
  <phoneticPr fontId="4"/>
  <dataValidations count="9">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whole" operator="greaterThanOrEqual" allowBlank="1" showDropDown="0" showInputMessage="1" showErrorMessage="1" sqref="AG43:AG51 I43:I51 AD43:AD51 AA43:AA51 X43:X51 U43:U51 R43:R51 O43:O51 L43:L51 D43:F51">
      <formula1>0</formula1>
    </dataValidation>
    <dataValidation operator="greaterThanOrEqual" allowBlank="1" showDropDown="0" showInputMessage="1" showErrorMessage="1" sqref="I52:I54 AL43:AM50 I57 L52:L54 L57 AJ43:AJ51"/>
    <dataValidation type="list" allowBlank="1" showDropDown="0" showInputMessage="1" showErrorMessage="1" sqref="C11:C30">
      <formula1>"A,B,C,D"</formula1>
    </dataValidation>
    <dataValidation type="list" allowBlank="1" showDropDown="0" showInputMessage="1" showErrorMessage="1" sqref="B40:E40 D38:E38">
      <formula1>"○"</formula1>
    </dataValidation>
    <dataValidation type="list" operator="greaterThanOrEqual" allowBlank="1" showDropDown="0" showInputMessage="1" showErrorMessage="1" sqref="F38:AC38 F40:W40">
      <formula1>"○"</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usePrinterDefaults="1" r:id="rId1"/>
  <headerFooter alignWithMargins="0">
    <oddHeader>&amp;L&amp;"ＭＳ ゴシック,標準"&amp;10（参考様式）</oddHeader>
  </headerFooter>
  <rowBreaks count="2" manualBreakCount="2">
    <brk id="35" max="39" man="1"/>
    <brk id="70" max="3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sheetPr codeName="Sheet15"/>
  <dimension ref="A1:AN73"/>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333</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215</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215</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215</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0"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0"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0"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0" ht="21" customHeight="1">
      <c r="A36" s="180" t="s">
        <v>245</v>
      </c>
      <c r="B36" s="145"/>
      <c r="C36" s="156"/>
      <c r="D36" s="156"/>
      <c r="E36" s="156"/>
      <c r="F36" s="156"/>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56"/>
      <c r="AM36" s="156"/>
      <c r="AN36" s="149"/>
    </row>
    <row r="37" spans="1:40" ht="24.95" customHeight="1">
      <c r="A37" s="149"/>
      <c r="B37" s="155"/>
      <c r="C37" s="207" t="str">
        <f>IF(VLOOKUP($AK$1,選択肢!$A$1:$J$32,C42,FALSE)=0,"-",VLOOKUP($AK$1,選択肢!$A$1:$J$32,C42,FALSE))</f>
        <v>管理者</v>
      </c>
      <c r="D37" s="214"/>
      <c r="E37" s="195" t="str">
        <f>IF(VLOOKUP($AK$1,選択肢!$A$1:$J$32,E42,FALSE)=0,"-",VLOOKUP($AK$1,選択肢!$A$1:$J$32,E42,FALSE))</f>
        <v>従業者</v>
      </c>
      <c r="F37" s="195"/>
      <c r="G37" s="195"/>
      <c r="H37" s="195"/>
      <c r="I37" s="207" t="str">
        <f>IF(VLOOKUP($AK$1,選択肢!$A$1:$J$32,I42,FALSE)=0,"-",VLOOKUP($AK$1,選択肢!$A$1:$J$32,I42,FALSE))</f>
        <v>-</v>
      </c>
      <c r="J37" s="214"/>
      <c r="K37" s="214"/>
      <c r="L37" s="214"/>
      <c r="M37" s="214"/>
      <c r="N37" s="192"/>
      <c r="O37" s="207" t="str">
        <f>IF(VLOOKUP($AK$1,選択肢!$A$1:$J$32,O42,FALSE)=0,"-",VLOOKUP($AK$1,選択肢!$A$1:$J$32,O42,FALSE))</f>
        <v>-</v>
      </c>
      <c r="P37" s="214"/>
      <c r="Q37" s="214"/>
      <c r="R37" s="214"/>
      <c r="S37" s="214"/>
      <c r="T37" s="192"/>
      <c r="U37" s="207" t="str">
        <f>IF(VLOOKUP($AK$1,選択肢!$A$1:$J$32,U42,FALSE)=0,"-",VLOOKUP($AK$1,選択肢!$A$1:$J$32,U42,FALSE))</f>
        <v>-</v>
      </c>
      <c r="V37" s="214"/>
      <c r="W37" s="214"/>
      <c r="X37" s="214"/>
      <c r="Y37" s="214"/>
      <c r="Z37" s="192"/>
      <c r="AA37" s="207" t="str">
        <f>IF(VLOOKUP($AK$1,選択肢!$A$1:$J$32,AA42,FALSE)=0,"-",VLOOKUP($AK$1,選択肢!$A$1:$J$32,AA42,FALSE))</f>
        <v>-</v>
      </c>
      <c r="AB37" s="214"/>
      <c r="AC37" s="214"/>
      <c r="AD37" s="214"/>
      <c r="AE37" s="214"/>
      <c r="AF37" s="192"/>
      <c r="AG37" s="195" t="str">
        <f>IF(VLOOKUP($AK$1,選択肢!$A$1:$J$32,AG42,FALSE)=0,"-",VLOOKUP($AK$1,選択肢!$A$1:$J$32,AG42,FALSE))</f>
        <v>-</v>
      </c>
      <c r="AH37" s="195"/>
      <c r="AI37" s="195"/>
      <c r="AJ37" s="195"/>
      <c r="AK37" s="195"/>
      <c r="AL37" s="195" t="str">
        <f>IF(VLOOKUP($AK$1,選択肢!$A$1:$J$32,AL42,FALSE)=0,"-",VLOOKUP($AK$1,選択肢!$A$1:$J$32,AL42,FALSE))</f>
        <v>-</v>
      </c>
      <c r="AM37" s="195"/>
      <c r="AN37" s="149"/>
    </row>
    <row r="38" spans="1:40" ht="18" customHeight="1">
      <c r="A38" s="149"/>
      <c r="B38" s="155"/>
      <c r="C38" s="153" t="s">
        <v>246</v>
      </c>
      <c r="D38" s="153" t="s">
        <v>247</v>
      </c>
      <c r="E38" s="157" t="s">
        <v>246</v>
      </c>
      <c r="F38" s="157" t="s">
        <v>247</v>
      </c>
      <c r="G38" s="157"/>
      <c r="H38" s="157"/>
      <c r="I38" s="153" t="s">
        <v>246</v>
      </c>
      <c r="J38" s="154"/>
      <c r="K38" s="171"/>
      <c r="L38" s="153" t="s">
        <v>247</v>
      </c>
      <c r="M38" s="154"/>
      <c r="N38" s="171"/>
      <c r="O38" s="153" t="s">
        <v>246</v>
      </c>
      <c r="P38" s="154"/>
      <c r="Q38" s="171"/>
      <c r="R38" s="153" t="s">
        <v>247</v>
      </c>
      <c r="S38" s="154"/>
      <c r="T38" s="171"/>
      <c r="U38" s="153" t="s">
        <v>246</v>
      </c>
      <c r="V38" s="154"/>
      <c r="W38" s="171"/>
      <c r="X38" s="153" t="s">
        <v>247</v>
      </c>
      <c r="Y38" s="154"/>
      <c r="Z38" s="171"/>
      <c r="AA38" s="153" t="s">
        <v>246</v>
      </c>
      <c r="AB38" s="154"/>
      <c r="AC38" s="171"/>
      <c r="AD38" s="153" t="s">
        <v>247</v>
      </c>
      <c r="AE38" s="154"/>
      <c r="AF38" s="171"/>
      <c r="AG38" s="153" t="s">
        <v>246</v>
      </c>
      <c r="AH38" s="154"/>
      <c r="AI38" s="171"/>
      <c r="AJ38" s="153" t="s">
        <v>247</v>
      </c>
      <c r="AK38" s="171"/>
      <c r="AL38" s="157" t="s">
        <v>55</v>
      </c>
      <c r="AM38" s="157" t="s">
        <v>269</v>
      </c>
      <c r="AN38" s="149"/>
    </row>
    <row r="39" spans="1:40" ht="18" customHeight="1">
      <c r="A39" s="149"/>
      <c r="B39" s="157" t="s">
        <v>249</v>
      </c>
      <c r="C39" s="157">
        <f>COUNTIFS($B$11:$B$30,C$37,$C$11:$C$30,"A",$E$11:$E$30,"*")</f>
        <v>1</v>
      </c>
      <c r="D39" s="157">
        <f>COUNTIFS($B$11:$B$30,C$37,$C$11:$C$30,"B",$E$11:$E$30,"*")</f>
        <v>0</v>
      </c>
      <c r="E39" s="157">
        <f>COUNTIFS($B$11:$B$30,E$37,$C$11:$C$30,"A",$E$11:$E$30,"*")</f>
        <v>0</v>
      </c>
      <c r="F39" s="153">
        <f>COUNTIFS($B$11:$B$30,E$37,$C$11:$C$30,"B",$E$11:$E$30,"*")</f>
        <v>1</v>
      </c>
      <c r="G39" s="154"/>
      <c r="H39" s="171"/>
      <c r="I39" s="153">
        <f>COUNTIFS($B$11:$B$30,I$37,$C$11:$C$30,"A",$E$11:$E$30,"*")</f>
        <v>0</v>
      </c>
      <c r="J39" s="154"/>
      <c r="K39" s="171"/>
      <c r="L39" s="153">
        <f>COUNTIFS($B$11:$B$30,I$37,$C$11:$C$30,"B",$E$11:$E$30,"*")</f>
        <v>0</v>
      </c>
      <c r="M39" s="154"/>
      <c r="N39" s="171"/>
      <c r="O39" s="153">
        <f>COUNTIFS($B$11:$B$30,O$37,$C$11:$C$30,"A",$E$11:$E$30,"*")</f>
        <v>0</v>
      </c>
      <c r="P39" s="154"/>
      <c r="Q39" s="171"/>
      <c r="R39" s="153">
        <f>COUNTIFS($B$11:$B$30,O$37,$C$11:$C$30,"B",$E$11:$E$30,"*")</f>
        <v>0</v>
      </c>
      <c r="S39" s="154"/>
      <c r="T39" s="171"/>
      <c r="U39" s="153">
        <f>COUNTIFS($B$11:$B$30,U$37,$C$11:$C$30,"A",$E$11:$E$30,"*")</f>
        <v>0</v>
      </c>
      <c r="V39" s="154"/>
      <c r="W39" s="171"/>
      <c r="X39" s="153">
        <f>COUNTIFS($B$11:$B$30,U$37,$C$11:$C$30,"B",$E$11:$E$30,"*")</f>
        <v>0</v>
      </c>
      <c r="Y39" s="154"/>
      <c r="Z39" s="171"/>
      <c r="AA39" s="153">
        <f>COUNTIFS($B$11:$B$30,AA$37,$C$11:$C$30,"A",$E$11:$E$30,"*")</f>
        <v>0</v>
      </c>
      <c r="AB39" s="154"/>
      <c r="AC39" s="171"/>
      <c r="AD39" s="153">
        <f>COUNTIFS($B$11:$B$30,AA$37,$C$11:$C$30,"B",$E$11:$E$30,"*")</f>
        <v>0</v>
      </c>
      <c r="AE39" s="154"/>
      <c r="AF39" s="171"/>
      <c r="AG39" s="153">
        <f>COUNTIFS($B$11:$B$30,AG$37,$C$11:$C$30,"A",$E$11:$E$30,"*")</f>
        <v>0</v>
      </c>
      <c r="AH39" s="154"/>
      <c r="AI39" s="171"/>
      <c r="AJ39" s="153">
        <f>COUNTIFS($B$11:$B$30,AG$37,$C$11:$C$30,"B",$E$11:$E$30,"*")</f>
        <v>0</v>
      </c>
      <c r="AK39" s="171"/>
      <c r="AL39" s="157">
        <f>COUNTIFS($B$11:$B$30,AL$37,$C$11:$C$30,"A",$E$11:$E$30,"*")</f>
        <v>0</v>
      </c>
      <c r="AM39" s="157">
        <f>COUNTIFS($B$11:$B$30,AL$37,$C$11:$C$30,"B",$E$11:$E$30,"*")</f>
        <v>0</v>
      </c>
      <c r="AN39" s="149"/>
    </row>
    <row r="40" spans="1:40" ht="18" customHeight="1">
      <c r="A40" s="149"/>
      <c r="B40" s="195" t="s">
        <v>251</v>
      </c>
      <c r="C40" s="157">
        <f>COUNTIFS($B$11:$B$30,C$37,$C$11:$C$30,"C",$E$11:$E$30,"*")</f>
        <v>0</v>
      </c>
      <c r="D40" s="157">
        <f>COUNTIFS($B$11:$B$30,C$37,$C$11:$C$30,"D",$E$11:$E$30,"*")</f>
        <v>0</v>
      </c>
      <c r="E40" s="157">
        <f>COUNTIFS($B$11:$B$30,E$37,$C$11:$C$30,"C",$E$11:$E$30,"*")</f>
        <v>1</v>
      </c>
      <c r="F40" s="153">
        <f>COUNTIFS($B$11:$B$30,E$37,$C$11:$C$30,"D",$E$11:$E$30,"*")</f>
        <v>1</v>
      </c>
      <c r="G40" s="154"/>
      <c r="H40" s="171"/>
      <c r="I40" s="153">
        <f>COUNTIFS($B$11:$B$30,I$37,$C$11:$C$30,"C",$E$11:$E$30,"*")</f>
        <v>0</v>
      </c>
      <c r="J40" s="154"/>
      <c r="K40" s="171"/>
      <c r="L40" s="153">
        <f>COUNTIFS($B$11:$B$30,I$37,$C$11:$C$30,"D",$E$11:$E$30,"*")</f>
        <v>0</v>
      </c>
      <c r="M40" s="154"/>
      <c r="N40" s="171"/>
      <c r="O40" s="153">
        <f>COUNTIFS($B$11:$B$30,O$37,$C$11:$C$30,"C",$E$11:$E$30,"*")</f>
        <v>0</v>
      </c>
      <c r="P40" s="154"/>
      <c r="Q40" s="171"/>
      <c r="R40" s="153">
        <f>COUNTIFS($B$11:$B$30,O$37,$C$11:$C$30,"D",$E$11:$E$30,"*")</f>
        <v>0</v>
      </c>
      <c r="S40" s="154"/>
      <c r="T40" s="171"/>
      <c r="U40" s="153">
        <f>COUNTIFS($B$11:$B$30,U$37,$C$11:$C$30,"C",$E$11:$E$30,"*")</f>
        <v>0</v>
      </c>
      <c r="V40" s="154"/>
      <c r="W40" s="171"/>
      <c r="X40" s="153">
        <f>COUNTIFS($B$11:$B$30,U$37,$C$11:$C$30,"D",$E$11:$E$30,"*")</f>
        <v>0</v>
      </c>
      <c r="Y40" s="154"/>
      <c r="Z40" s="171"/>
      <c r="AA40" s="153">
        <f>COUNTIFS($B$11:$B$30,AA$37,$C$11:$C$30,"C",$E$11:$E$30,"*")</f>
        <v>0</v>
      </c>
      <c r="AB40" s="154"/>
      <c r="AC40" s="171"/>
      <c r="AD40" s="153">
        <f>COUNTIFS($B$11:$B$30,AA$37,$C$11:$C$30,"D",$E$11:$E$30,"*")</f>
        <v>0</v>
      </c>
      <c r="AE40" s="154"/>
      <c r="AF40" s="171"/>
      <c r="AG40" s="153">
        <f>COUNTIFS($B$11:$B$30,AG$37,$C$11:$C$30,"C",$E$11:$E$30,"*")</f>
        <v>0</v>
      </c>
      <c r="AH40" s="154"/>
      <c r="AI40" s="171"/>
      <c r="AJ40" s="153">
        <f>COUNTIFS($B$11:$B$30,AG$37,$C$11:$C$30,"D",$E$11:$E$30,"*")</f>
        <v>0</v>
      </c>
      <c r="AK40" s="171"/>
      <c r="AL40" s="157">
        <f>COUNTIFS($B$11:$B$30,AL$37,$C$11:$C$30,"C",$E$11:$E$30,"*")</f>
        <v>0</v>
      </c>
      <c r="AM40" s="157">
        <f>COUNTIFS($B$11:$B$30,AL$37,$C$11:$C$30,"D",$E$11:$E$30,"*")</f>
        <v>0</v>
      </c>
      <c r="AN40" s="149"/>
    </row>
    <row r="41" spans="1:40" ht="24.95" customHeight="1">
      <c r="A41" s="149"/>
      <c r="B41" s="195" t="s">
        <v>252</v>
      </c>
      <c r="C41" s="207" t="str">
        <f>IF($AK$3="４週",SUMIFS($AK$11:$AK$30,$B$11:$B$30,C37)/4/$AH$5,IF($AK$3="歴月",SUMIFS($AK$11:$AK$30,$B$11:$B$30,C37)/$AL$5,"記載する期間を選択してください"))</f>
        <v>記載する期間を選択してください</v>
      </c>
      <c r="D41" s="192"/>
      <c r="E41" s="207" t="str">
        <f>IF($AK$3="４週",SUMIFS($AK$11:$AK$30,$B$11:$B$30,E37)/4/$AH$5,IF($AK$3="歴月",SUMIFS($AK$11:$AK$30,$B$11:$B$30,E37)/$AL$5,"記載する期間を選択してください"))</f>
        <v>記載する期間を選択してください</v>
      </c>
      <c r="F41" s="214"/>
      <c r="G41" s="214"/>
      <c r="H41" s="192"/>
      <c r="I41" s="207" t="str">
        <f>IF($AK$3="４週",SUMIFS($AK$11:$AK$30,$B$11:$B$30,I37)/4/$AH$5,IF($AK$3="歴月",SUMIFS($AK$11:$AK$30,$B$11:$B$30,I37)/$AL$5,"記載する期間を選択してください"))</f>
        <v>記載する期間を選択してください</v>
      </c>
      <c r="J41" s="214"/>
      <c r="K41" s="214"/>
      <c r="L41" s="214"/>
      <c r="M41" s="214"/>
      <c r="N41" s="192"/>
      <c r="O41" s="207" t="str">
        <f>IF($AK$3="４週",SUMIFS($AK$11:$AK$30,$B$11:$B$30,O37)/4/$AH$5,IF($AK$3="歴月",SUMIFS($AK$11:$AK$30,$B$11:$B$30,O37)/$AL$5,"記載する期間を選択してください"))</f>
        <v>記載する期間を選択してください</v>
      </c>
      <c r="P41" s="214"/>
      <c r="Q41" s="214"/>
      <c r="R41" s="214"/>
      <c r="S41" s="214"/>
      <c r="T41" s="192"/>
      <c r="U41" s="207" t="str">
        <f>IF($AK$3="４週",SUMIFS($AK$11:$AK$30,$B$11:$B$30,U37)/4/$AH$5,IF($AK$3="歴月",SUMIFS($AK$11:$AK$30,$B$11:$B$30,U37)/$AL$5,"記載する期間を選択してください"))</f>
        <v>記載する期間を選択してください</v>
      </c>
      <c r="V41" s="214"/>
      <c r="W41" s="214"/>
      <c r="X41" s="214"/>
      <c r="Y41" s="214"/>
      <c r="Z41" s="192"/>
      <c r="AA41" s="207" t="str">
        <f>IF($AK$3="４週",SUMIFS($AK$11:$AK$30,$B$11:$B$30,AA37)/4/$AH$5,IF($AK$3="歴月",SUMIFS($AK$11:$AK$30,$B$11:$B$30,AA37)/$AL$5,"記載する期間を選択してください"))</f>
        <v>記載する期間を選択してください</v>
      </c>
      <c r="AB41" s="214"/>
      <c r="AC41" s="214"/>
      <c r="AD41" s="214"/>
      <c r="AE41" s="214"/>
      <c r="AF41" s="192"/>
      <c r="AG41" s="207" t="str">
        <f>IF($AK$3="４週",SUMIFS($AK$11:$AK$30,$B$11:$B$30,AG37)/4/$AH$5,IF($AK$3="歴月",SUMIFS($AK$11:$AK$30,$B$11:$B$30,AG37)/$AL$5,"記載する期間を選択してください"))</f>
        <v>記載する期間を選択してください</v>
      </c>
      <c r="AH41" s="214"/>
      <c r="AI41" s="214"/>
      <c r="AJ41" s="214"/>
      <c r="AK41" s="192"/>
      <c r="AL41" s="207" t="str">
        <f>IF($AK$3="４週",SUMIFS($AK$11:$AK$30,$B$11:$B$30,AL37)/4/$AH$5,IF($AK$3="歴月",SUMIFS($AK$11:$AK$30,$B$11:$B$30,AL37)/$AL$5,"記載する期間を選択してください"))</f>
        <v>記載する期間を選択してください</v>
      </c>
      <c r="AM41" s="192"/>
      <c r="AN41" s="149"/>
    </row>
    <row r="42" spans="1:40" ht="5.0999999999999996" customHeight="1">
      <c r="A42" s="149"/>
      <c r="B42" s="145"/>
      <c r="C42" s="179">
        <v>2</v>
      </c>
      <c r="D42" s="179"/>
      <c r="E42" s="179">
        <v>3</v>
      </c>
      <c r="F42" s="179"/>
      <c r="G42" s="179"/>
      <c r="H42" s="179"/>
      <c r="I42" s="179">
        <v>4</v>
      </c>
      <c r="J42" s="179"/>
      <c r="K42" s="179"/>
      <c r="L42" s="179"/>
      <c r="M42" s="179"/>
      <c r="N42" s="179"/>
      <c r="O42" s="179">
        <v>5</v>
      </c>
      <c r="P42" s="179"/>
      <c r="Q42" s="179"/>
      <c r="R42" s="179"/>
      <c r="S42" s="179"/>
      <c r="T42" s="179"/>
      <c r="U42" s="179">
        <v>6</v>
      </c>
      <c r="V42" s="179"/>
      <c r="W42" s="179"/>
      <c r="X42" s="179"/>
      <c r="Y42" s="179"/>
      <c r="Z42" s="179"/>
      <c r="AA42" s="179">
        <v>7</v>
      </c>
      <c r="AB42" s="179"/>
      <c r="AC42" s="179"/>
      <c r="AD42" s="179"/>
      <c r="AE42" s="179"/>
      <c r="AF42" s="179"/>
      <c r="AG42" s="179">
        <v>8</v>
      </c>
      <c r="AH42" s="179"/>
      <c r="AI42" s="179"/>
      <c r="AJ42" s="179"/>
      <c r="AK42" s="179"/>
      <c r="AL42" s="179">
        <v>9</v>
      </c>
      <c r="AM42" s="156"/>
      <c r="AN42" s="149"/>
    </row>
    <row r="43" spans="1:40" ht="15" customHeight="1">
      <c r="A43" s="147" t="s">
        <v>170</v>
      </c>
      <c r="B43" s="159"/>
      <c r="C43" s="159"/>
      <c r="D43" s="159"/>
      <c r="E43" s="159"/>
      <c r="F43" s="178"/>
      <c r="G43" s="159"/>
      <c r="H43" s="179"/>
      <c r="I43" s="179"/>
      <c r="J43" s="179"/>
      <c r="K43" s="179"/>
      <c r="L43" s="179"/>
      <c r="M43" s="179"/>
      <c r="N43" s="179"/>
      <c r="O43" s="179"/>
      <c r="P43" s="179"/>
      <c r="Q43" s="179"/>
      <c r="R43" s="179">
        <v>6</v>
      </c>
      <c r="S43" s="179"/>
      <c r="T43" s="179"/>
      <c r="U43" s="179"/>
      <c r="V43" s="179"/>
      <c r="W43" s="179"/>
      <c r="X43" s="179">
        <v>7</v>
      </c>
      <c r="Y43" s="179"/>
      <c r="Z43" s="179"/>
      <c r="AA43" s="179"/>
      <c r="AB43" s="179"/>
      <c r="AC43" s="179"/>
      <c r="AD43" s="179">
        <v>8</v>
      </c>
      <c r="AE43" s="179"/>
      <c r="AF43" s="179"/>
      <c r="AG43" s="187"/>
      <c r="AH43" s="187"/>
      <c r="AI43" s="187"/>
      <c r="AJ43" s="187">
        <v>9</v>
      </c>
      <c r="AK43" s="179"/>
      <c r="AL43" s="179"/>
      <c r="AM43" s="149"/>
    </row>
    <row r="44" spans="1:40" s="147" customFormat="1" ht="15" customHeight="1">
      <c r="A44" s="147" t="s">
        <v>53</v>
      </c>
      <c r="B44" s="160"/>
      <c r="C44" s="160"/>
      <c r="D44" s="160"/>
      <c r="E44" s="160"/>
      <c r="F44" s="160"/>
      <c r="G44" s="16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row>
    <row r="45" spans="1:40" s="147" customFormat="1" ht="15" customHeight="1">
      <c r="A45" s="147" t="s">
        <v>171</v>
      </c>
      <c r="B45" s="160"/>
      <c r="C45" s="160"/>
      <c r="D45" s="160"/>
      <c r="E45" s="160"/>
      <c r="F45" s="160"/>
      <c r="G45" s="16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row>
    <row r="46" spans="1:40" s="147" customFormat="1" ht="15" customHeight="1">
      <c r="A46" s="147" t="s">
        <v>42</v>
      </c>
      <c r="B46" s="160"/>
      <c r="C46" s="160"/>
      <c r="D46" s="160"/>
      <c r="E46" s="160"/>
      <c r="F46" s="160"/>
      <c r="G46" s="16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row>
    <row r="47" spans="1:40" s="147" customFormat="1" ht="15" customHeight="1">
      <c r="A47" s="147" t="s">
        <v>172</v>
      </c>
      <c r="B47" s="160"/>
      <c r="C47" s="160"/>
      <c r="D47" s="160"/>
      <c r="E47" s="160"/>
      <c r="F47" s="160"/>
      <c r="G47" s="16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row>
    <row r="48" spans="1:40" ht="15" customHeight="1">
      <c r="A48" s="147" t="s">
        <v>173</v>
      </c>
      <c r="B48" s="161"/>
      <c r="C48" s="147"/>
      <c r="D48" s="147"/>
      <c r="E48" s="147"/>
      <c r="F48" s="147"/>
      <c r="G48" s="147"/>
    </row>
    <row r="49" spans="1:7" ht="15" customHeight="1">
      <c r="A49" s="147" t="s">
        <v>174</v>
      </c>
      <c r="B49" s="161"/>
      <c r="C49" s="147"/>
      <c r="D49" s="147"/>
      <c r="E49" s="147"/>
      <c r="F49" s="147"/>
      <c r="G49" s="147"/>
    </row>
    <row r="50" spans="1:7" ht="15" customHeight="1">
      <c r="A50" s="147"/>
      <c r="B50" s="157" t="s">
        <v>175</v>
      </c>
      <c r="C50" s="157" t="s">
        <v>176</v>
      </c>
      <c r="D50" s="157"/>
      <c r="E50" s="157"/>
      <c r="F50" s="147"/>
      <c r="G50" s="147"/>
    </row>
    <row r="51" spans="1:7" ht="15" customHeight="1">
      <c r="A51" s="147"/>
      <c r="B51" s="162" t="s">
        <v>180</v>
      </c>
      <c r="C51" s="168" t="s">
        <v>181</v>
      </c>
      <c r="D51" s="168"/>
      <c r="E51" s="168"/>
      <c r="F51" s="147"/>
      <c r="G51" s="147"/>
    </row>
    <row r="52" spans="1:7" ht="15" customHeight="1">
      <c r="A52" s="147"/>
      <c r="B52" s="162" t="s">
        <v>182</v>
      </c>
      <c r="C52" s="168" t="s">
        <v>183</v>
      </c>
      <c r="D52" s="168"/>
      <c r="E52" s="168"/>
      <c r="F52" s="147"/>
      <c r="G52" s="147"/>
    </row>
    <row r="53" spans="1:7" ht="15" customHeight="1">
      <c r="A53" s="147"/>
      <c r="B53" s="162" t="s">
        <v>184</v>
      </c>
      <c r="C53" s="168" t="s">
        <v>185</v>
      </c>
      <c r="D53" s="168"/>
      <c r="E53" s="168"/>
      <c r="F53" s="147"/>
      <c r="G53" s="147"/>
    </row>
    <row r="54" spans="1:7" ht="15" customHeight="1">
      <c r="A54" s="147"/>
      <c r="B54" s="162" t="s">
        <v>187</v>
      </c>
      <c r="C54" s="168" t="s">
        <v>188</v>
      </c>
      <c r="D54" s="168"/>
      <c r="E54" s="168"/>
      <c r="F54" s="147"/>
      <c r="G54" s="147"/>
    </row>
    <row r="55" spans="1:7" ht="15" customHeight="1">
      <c r="A55" s="147"/>
      <c r="B55" s="147" t="s">
        <v>190</v>
      </c>
      <c r="C55" s="147"/>
      <c r="D55" s="147"/>
      <c r="E55" s="147"/>
      <c r="F55" s="147"/>
      <c r="G55" s="147"/>
    </row>
    <row r="56" spans="1:7" ht="15" customHeight="1">
      <c r="A56" s="147"/>
      <c r="B56" s="147" t="s">
        <v>30</v>
      </c>
      <c r="C56" s="147"/>
      <c r="D56" s="147"/>
      <c r="E56" s="147"/>
      <c r="F56" s="147"/>
      <c r="G56" s="147"/>
    </row>
    <row r="57" spans="1:7" ht="15" customHeight="1">
      <c r="A57" s="147"/>
      <c r="B57" s="147" t="s">
        <v>191</v>
      </c>
      <c r="C57" s="147"/>
      <c r="D57" s="147"/>
      <c r="E57" s="147"/>
      <c r="F57" s="147"/>
      <c r="G57" s="147"/>
    </row>
    <row r="58" spans="1:7" ht="15" customHeight="1">
      <c r="A58" s="147" t="s">
        <v>192</v>
      </c>
      <c r="B58" s="161"/>
      <c r="C58" s="147"/>
      <c r="D58" s="147"/>
      <c r="E58" s="147"/>
      <c r="F58" s="147"/>
      <c r="G58" s="147"/>
    </row>
    <row r="59" spans="1:7" ht="15" customHeight="1">
      <c r="A59" s="147" t="s">
        <v>2</v>
      </c>
      <c r="B59" s="161"/>
      <c r="C59" s="147"/>
      <c r="D59" s="147"/>
      <c r="E59" s="147"/>
      <c r="F59" s="147"/>
      <c r="G59" s="147"/>
    </row>
    <row r="60" spans="1:7" ht="15" customHeight="1">
      <c r="A60" s="147" t="s">
        <v>193</v>
      </c>
      <c r="B60" s="161"/>
      <c r="C60" s="147"/>
      <c r="D60" s="147"/>
      <c r="E60" s="147"/>
      <c r="F60" s="147"/>
      <c r="G60" s="147"/>
    </row>
    <row r="61" spans="1:7" ht="15" customHeight="1">
      <c r="A61" s="147" t="s">
        <v>194</v>
      </c>
      <c r="B61" s="161"/>
      <c r="C61" s="147"/>
      <c r="D61" s="147"/>
      <c r="E61" s="147"/>
      <c r="F61" s="147"/>
      <c r="G61" s="147"/>
    </row>
    <row r="62" spans="1:7" ht="15" customHeight="1">
      <c r="A62" s="147" t="s">
        <v>195</v>
      </c>
      <c r="B62" s="161"/>
      <c r="C62" s="147"/>
      <c r="D62" s="147"/>
      <c r="E62" s="147"/>
      <c r="F62" s="147"/>
      <c r="G62" s="147"/>
    </row>
    <row r="63" spans="1:7" ht="15" customHeight="1">
      <c r="A63" s="147" t="s">
        <v>196</v>
      </c>
      <c r="B63" s="161"/>
      <c r="C63" s="147"/>
      <c r="D63" s="147"/>
      <c r="E63" s="147"/>
      <c r="F63" s="147"/>
      <c r="G63" s="147"/>
    </row>
    <row r="64" spans="1:7" ht="15" customHeight="1">
      <c r="A64" s="147"/>
      <c r="B64" s="147" t="s">
        <v>99</v>
      </c>
      <c r="C64" s="147"/>
      <c r="D64" s="147"/>
      <c r="E64" s="147"/>
      <c r="F64" s="147"/>
      <c r="G64" s="147"/>
    </row>
    <row r="65" spans="1:7" ht="15" customHeight="1">
      <c r="A65" s="147"/>
      <c r="B65" s="147" t="s">
        <v>197</v>
      </c>
      <c r="C65" s="147"/>
      <c r="D65" s="147"/>
      <c r="E65" s="147"/>
      <c r="F65" s="147"/>
      <c r="G65" s="147"/>
    </row>
    <row r="66" spans="1:7" ht="15" customHeight="1">
      <c r="A66" s="147" t="s">
        <v>133</v>
      </c>
      <c r="B66" s="161"/>
      <c r="C66" s="147"/>
      <c r="D66" s="147"/>
      <c r="E66" s="147"/>
      <c r="F66" s="147"/>
      <c r="G66" s="147"/>
    </row>
    <row r="67" spans="1:7" ht="15" customHeight="1">
      <c r="A67" s="147" t="s">
        <v>199</v>
      </c>
      <c r="B67" s="161"/>
      <c r="C67" s="147"/>
      <c r="D67" s="147"/>
      <c r="E67" s="147"/>
      <c r="F67" s="147"/>
      <c r="G67" s="147"/>
    </row>
    <row r="68" spans="1:7" ht="15" customHeight="1">
      <c r="A68" s="147" t="s">
        <v>200</v>
      </c>
      <c r="B68" s="161"/>
      <c r="C68" s="147"/>
      <c r="D68" s="147"/>
      <c r="E68" s="147"/>
      <c r="F68" s="147"/>
      <c r="G68" s="147"/>
    </row>
    <row r="69" spans="1:7" ht="15" customHeight="1">
      <c r="A69" s="147" t="s">
        <v>201</v>
      </c>
      <c r="B69" s="161"/>
      <c r="C69" s="147"/>
      <c r="D69" s="147"/>
      <c r="E69" s="147"/>
      <c r="F69" s="147"/>
      <c r="G69" s="147"/>
    </row>
    <row r="70" spans="1:7" ht="15" customHeight="1">
      <c r="A70" s="147" t="s">
        <v>203</v>
      </c>
      <c r="B70" s="161"/>
      <c r="C70" s="147"/>
      <c r="D70" s="147"/>
      <c r="E70" s="147"/>
      <c r="F70" s="147"/>
      <c r="G70" s="147"/>
    </row>
    <row r="71" spans="1:7" ht="15" customHeight="1">
      <c r="A71" s="147" t="s">
        <v>60</v>
      </c>
      <c r="B71" s="161"/>
      <c r="C71" s="147"/>
      <c r="D71" s="147"/>
      <c r="E71" s="147"/>
      <c r="F71" s="147"/>
      <c r="G71" s="147"/>
    </row>
    <row r="72" spans="1:7" ht="15" customHeight="1">
      <c r="A72" s="147" t="s">
        <v>205</v>
      </c>
      <c r="B72" s="161"/>
      <c r="C72" s="147"/>
      <c r="D72" s="147"/>
      <c r="E72" s="147"/>
      <c r="F72" s="147"/>
      <c r="G72" s="147"/>
    </row>
    <row r="73" spans="1:7" ht="15" customHeight="1">
      <c r="A73" s="147" t="s">
        <v>206</v>
      </c>
      <c r="B73" s="161"/>
      <c r="C73" s="147"/>
      <c r="D73" s="147"/>
      <c r="E73" s="147"/>
      <c r="F73" s="147"/>
      <c r="G73" s="147"/>
    </row>
  </sheetData>
  <mergeCells count="101">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37:D37"/>
    <mergeCell ref="E37:H37"/>
    <mergeCell ref="I37:N37"/>
    <mergeCell ref="O37:T37"/>
    <mergeCell ref="U37:Z37"/>
    <mergeCell ref="AA37:AF37"/>
    <mergeCell ref="AG37:AK37"/>
    <mergeCell ref="AL37:AM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C41:D41"/>
    <mergeCell ref="E41:H41"/>
    <mergeCell ref="I41:N41"/>
    <mergeCell ref="O41:T41"/>
    <mergeCell ref="U41:Z41"/>
    <mergeCell ref="AA41:AF41"/>
    <mergeCell ref="AG41:AK41"/>
    <mergeCell ref="AL41:AM41"/>
    <mergeCell ref="C50:E50"/>
    <mergeCell ref="C51:E51"/>
    <mergeCell ref="C52:E52"/>
    <mergeCell ref="C53:E53"/>
    <mergeCell ref="C54:E54"/>
    <mergeCell ref="A7:A10"/>
    <mergeCell ref="B7:B8"/>
    <mergeCell ref="C7:C10"/>
    <mergeCell ref="D7:D10"/>
    <mergeCell ref="E7:E10"/>
    <mergeCell ref="AK7:AK10"/>
    <mergeCell ref="AL7:AL10"/>
    <mergeCell ref="AM7:AN10"/>
    <mergeCell ref="B9:B10"/>
    <mergeCell ref="AM31:AN32"/>
  </mergeCells>
  <phoneticPr fontId="4"/>
  <dataValidations count="5">
    <dataValidation type="list" allowBlank="1" showDropDown="0" showInputMessage="1" showErrorMessage="1" sqref="C11:C30">
      <formula1>"A,B,C,D"</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0" sqref="B12:B30">
      <formula1>INDIRECT($AK$1)</formula1>
    </dataValidation>
    <dataValidation allowBlank="1" showDropDown="0" showInputMessage="1" showErrorMessage="0" sqref="B11"/>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26.xml><?xml version="1.0" encoding="utf-8"?>
<worksheet xmlns="http://schemas.openxmlformats.org/spreadsheetml/2006/main" xmlns:r="http://schemas.openxmlformats.org/officeDocument/2006/relationships" xmlns:mc="http://schemas.openxmlformats.org/markup-compatibility/2006">
  <sheetPr codeName="Sheet16"/>
  <dimension ref="A1:AN76"/>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2.1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124</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32</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32</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334</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0"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0"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0" ht="21" customHeight="1">
      <c r="A35" s="180" t="s">
        <v>335</v>
      </c>
      <c r="B35" s="155"/>
      <c r="C35" s="155"/>
      <c r="D35" s="155"/>
      <c r="E35" s="155"/>
      <c r="F35" s="155"/>
      <c r="G35" s="147"/>
      <c r="H35" s="147"/>
      <c r="I35" s="147"/>
      <c r="J35" s="147"/>
      <c r="K35" s="147"/>
      <c r="L35" s="147"/>
      <c r="M35" s="147"/>
      <c r="N35" s="147"/>
      <c r="O35" s="147"/>
      <c r="Y35" s="180"/>
      <c r="AM35" s="155"/>
      <c r="AN35" s="149"/>
    </row>
    <row r="36" spans="1:40" ht="24.95" customHeight="1">
      <c r="A36" s="157"/>
      <c r="B36" s="157"/>
      <c r="C36" s="157"/>
      <c r="D36" s="260">
        <f>IF(MONTH($F$9)&lt;7,MONTH($F$9)+6,MONTH($F$9)-6)</f>
        <v>11</v>
      </c>
      <c r="E36" s="260">
        <f>IF(MONTH($F$9)&lt;6,MONTH($F$9)+7,MONTH($F$9)-5)</f>
        <v>12</v>
      </c>
      <c r="F36" s="260">
        <f>IF(MONTH($F$9)&lt;5,MONTH($F$9)+8,MONTH($F$9)-4)</f>
        <v>1</v>
      </c>
      <c r="G36" s="260"/>
      <c r="H36" s="260"/>
      <c r="I36" s="260">
        <f>IF(MONTH($F$9)&lt;4,MONTH($F$9)+9,MONTH($F$9)-3)</f>
        <v>2</v>
      </c>
      <c r="J36" s="260"/>
      <c r="K36" s="260"/>
      <c r="L36" s="260">
        <f>IF(MONTH($F$9)&lt;3,MONTH($F$9)+10,MONTH($F$9)-2)</f>
        <v>3</v>
      </c>
      <c r="M36" s="260"/>
      <c r="N36" s="260"/>
      <c r="O36" s="260">
        <f>IF(MONTH($F$9)&lt;2,MONTH($F$9)+11,MONTH($F$9)-1)</f>
        <v>4</v>
      </c>
      <c r="P36" s="260"/>
      <c r="Q36" s="260"/>
      <c r="R36" s="157" t="s">
        <v>265</v>
      </c>
      <c r="S36" s="157"/>
      <c r="T36" s="157"/>
      <c r="U36" s="157"/>
      <c r="V36" s="195" t="s">
        <v>266</v>
      </c>
      <c r="W36" s="195"/>
      <c r="X36" s="195"/>
      <c r="Y36" s="195"/>
      <c r="Z36" s="195" t="s">
        <v>336</v>
      </c>
      <c r="AA36" s="195"/>
      <c r="AB36" s="195"/>
      <c r="AC36" s="195"/>
    </row>
    <row r="37" spans="1:40" ht="18" customHeight="1">
      <c r="A37" s="259" t="s">
        <v>337</v>
      </c>
      <c r="B37" s="259"/>
      <c r="C37" s="259"/>
      <c r="D37" s="175">
        <v>85</v>
      </c>
      <c r="E37" s="175">
        <v>86</v>
      </c>
      <c r="F37" s="175">
        <v>86</v>
      </c>
      <c r="G37" s="175"/>
      <c r="H37" s="175"/>
      <c r="I37" s="175">
        <v>86</v>
      </c>
      <c r="J37" s="175"/>
      <c r="K37" s="175"/>
      <c r="L37" s="175">
        <v>88</v>
      </c>
      <c r="M37" s="175"/>
      <c r="N37" s="175"/>
      <c r="O37" s="175">
        <v>90</v>
      </c>
      <c r="P37" s="175"/>
      <c r="Q37" s="175"/>
      <c r="R37" s="168">
        <f>SUM(D37:Q37)</f>
        <v>521</v>
      </c>
      <c r="S37" s="168"/>
      <c r="T37" s="168"/>
      <c r="U37" s="168"/>
      <c r="V37" s="332">
        <f>ROUNDUP((R37+R38)/6,1)</f>
        <v>106.69999999999999</v>
      </c>
      <c r="W37" s="332"/>
      <c r="X37" s="332"/>
      <c r="Y37" s="332"/>
      <c r="Z37" s="332">
        <f>ROUNDDOWN(V37/35,1)</f>
        <v>3</v>
      </c>
      <c r="AA37" s="332"/>
      <c r="AB37" s="332"/>
      <c r="AC37" s="332"/>
    </row>
    <row r="38" spans="1:40" ht="18" customHeight="1">
      <c r="A38" s="259" t="s">
        <v>189</v>
      </c>
      <c r="B38" s="259"/>
      <c r="C38" s="259"/>
      <c r="D38" s="175">
        <v>20</v>
      </c>
      <c r="E38" s="175">
        <v>21</v>
      </c>
      <c r="F38" s="175">
        <v>21</v>
      </c>
      <c r="G38" s="175"/>
      <c r="H38" s="175"/>
      <c r="I38" s="175">
        <v>21</v>
      </c>
      <c r="J38" s="175"/>
      <c r="K38" s="175"/>
      <c r="L38" s="175">
        <v>19</v>
      </c>
      <c r="M38" s="175"/>
      <c r="N38" s="175"/>
      <c r="O38" s="175">
        <v>17</v>
      </c>
      <c r="P38" s="175"/>
      <c r="Q38" s="175"/>
      <c r="R38" s="168">
        <f>+SUM(D38:Q38)</f>
        <v>119</v>
      </c>
      <c r="S38" s="168"/>
      <c r="T38" s="168"/>
      <c r="U38" s="168"/>
      <c r="V38" s="332"/>
      <c r="W38" s="332"/>
      <c r="X38" s="332"/>
      <c r="Y38" s="332"/>
      <c r="Z38" s="332"/>
      <c r="AA38" s="332"/>
      <c r="AB38" s="332"/>
      <c r="AC38" s="332"/>
    </row>
    <row r="39" spans="1:40" ht="21" customHeight="1">
      <c r="A39" s="180" t="s">
        <v>245</v>
      </c>
      <c r="B39" s="145"/>
      <c r="C39" s="156"/>
      <c r="D39" s="156"/>
      <c r="E39" s="156"/>
      <c r="F39" s="156"/>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56"/>
      <c r="AM39" s="156"/>
      <c r="AN39" s="149"/>
    </row>
    <row r="40" spans="1:40" ht="24.95" customHeight="1">
      <c r="A40" s="149"/>
      <c r="B40" s="155"/>
      <c r="C40" s="207" t="str">
        <f>IF(VLOOKUP($AK$1,選択肢!$A$1:$J$32,C45,FALSE)=0,"-",VLOOKUP($AK$1,選択肢!$A$1:$J$32,C45,FALSE))</f>
        <v>管理者</v>
      </c>
      <c r="D40" s="214"/>
      <c r="E40" s="195" t="str">
        <f>IF(VLOOKUP($AK$1,選択肢!$A$1:$J$32,E45,FALSE)=0,"-",VLOOKUP($AK$1,選択肢!$A$1:$J$32,E45,FALSE))</f>
        <v>相談支援専門員</v>
      </c>
      <c r="F40" s="195"/>
      <c r="G40" s="195"/>
      <c r="H40" s="195"/>
      <c r="I40" s="207" t="str">
        <f>IF(VLOOKUP($AK$1,選択肢!$A$1:$J$32,I45,FALSE)=0,"-",VLOOKUP($AK$1,選択肢!$A$1:$J$32,I45,FALSE))</f>
        <v>相談支援員</v>
      </c>
      <c r="J40" s="214"/>
      <c r="K40" s="214"/>
      <c r="L40" s="214"/>
      <c r="M40" s="214"/>
      <c r="N40" s="192"/>
      <c r="O40" s="207" t="str">
        <f>IF(VLOOKUP($AK$1,選択肢!$A$1:$J$32,O45,FALSE)=0,"-",VLOOKUP($AK$1,選択肢!$A$1:$J$32,O45,FALSE))</f>
        <v>-</v>
      </c>
      <c r="P40" s="214"/>
      <c r="Q40" s="214"/>
      <c r="R40" s="214"/>
      <c r="S40" s="214"/>
      <c r="T40" s="192"/>
      <c r="U40" s="207" t="str">
        <f>IF(VLOOKUP($AK$1,選択肢!$A$1:$J$32,U45,FALSE)=0,"-",VLOOKUP($AK$1,選択肢!$A$1:$J$32,U45,FALSE))</f>
        <v>-</v>
      </c>
      <c r="V40" s="214"/>
      <c r="W40" s="214"/>
      <c r="X40" s="214"/>
      <c r="Y40" s="214"/>
      <c r="Z40" s="192"/>
      <c r="AA40" s="207" t="str">
        <f>IF(VLOOKUP($AK$1,選択肢!$A$1:$J$32,AA45,FALSE)=0,"-",VLOOKUP($AK$1,選択肢!$A$1:$J$32,AA45,FALSE))</f>
        <v>-</v>
      </c>
      <c r="AB40" s="214"/>
      <c r="AC40" s="214"/>
      <c r="AD40" s="214"/>
      <c r="AE40" s="214"/>
      <c r="AF40" s="192"/>
      <c r="AG40" s="195" t="str">
        <f>IF(VLOOKUP($AK$1,選択肢!$A$1:$J$32,AG45,FALSE)=0,"-",VLOOKUP($AK$1,選択肢!$A$1:$J$32,AG45,FALSE))</f>
        <v>-</v>
      </c>
      <c r="AH40" s="195"/>
      <c r="AI40" s="195"/>
      <c r="AJ40" s="195"/>
      <c r="AK40" s="195"/>
      <c r="AL40" s="195" t="str">
        <f>IF(VLOOKUP($AK$1,選択肢!$A$1:$J$32,AL45,FALSE)=0,"-",VLOOKUP($AK$1,選択肢!$A$1:$J$32,AL45,FALSE))</f>
        <v>-</v>
      </c>
      <c r="AM40" s="195"/>
      <c r="AN40" s="149"/>
    </row>
    <row r="41" spans="1:40" ht="18" customHeight="1">
      <c r="A41" s="149"/>
      <c r="B41" s="155"/>
      <c r="C41" s="153" t="s">
        <v>246</v>
      </c>
      <c r="D41" s="153" t="s">
        <v>247</v>
      </c>
      <c r="E41" s="157" t="s">
        <v>246</v>
      </c>
      <c r="F41" s="157" t="s">
        <v>247</v>
      </c>
      <c r="G41" s="157"/>
      <c r="H41" s="157"/>
      <c r="I41" s="153" t="s">
        <v>246</v>
      </c>
      <c r="J41" s="154"/>
      <c r="K41" s="171"/>
      <c r="L41" s="153" t="s">
        <v>247</v>
      </c>
      <c r="M41" s="154"/>
      <c r="N41" s="171"/>
      <c r="O41" s="153" t="s">
        <v>246</v>
      </c>
      <c r="P41" s="154"/>
      <c r="Q41" s="171"/>
      <c r="R41" s="153" t="s">
        <v>247</v>
      </c>
      <c r="S41" s="154"/>
      <c r="T41" s="171"/>
      <c r="U41" s="153" t="s">
        <v>246</v>
      </c>
      <c r="V41" s="154"/>
      <c r="W41" s="171"/>
      <c r="X41" s="153" t="s">
        <v>247</v>
      </c>
      <c r="Y41" s="154"/>
      <c r="Z41" s="171"/>
      <c r="AA41" s="153" t="s">
        <v>246</v>
      </c>
      <c r="AB41" s="154"/>
      <c r="AC41" s="171"/>
      <c r="AD41" s="153" t="s">
        <v>247</v>
      </c>
      <c r="AE41" s="154"/>
      <c r="AF41" s="171"/>
      <c r="AG41" s="153" t="s">
        <v>246</v>
      </c>
      <c r="AH41" s="154"/>
      <c r="AI41" s="171"/>
      <c r="AJ41" s="153" t="s">
        <v>247</v>
      </c>
      <c r="AK41" s="171"/>
      <c r="AL41" s="157" t="s">
        <v>55</v>
      </c>
      <c r="AM41" s="157" t="s">
        <v>269</v>
      </c>
      <c r="AN41" s="149"/>
    </row>
    <row r="42" spans="1:40" ht="18" customHeight="1">
      <c r="A42" s="149"/>
      <c r="B42" s="157" t="s">
        <v>249</v>
      </c>
      <c r="C42" s="157">
        <f>COUNTIFS($B$11:$B$30,C$40,$C$11:$C$30,"A",$E$11:$E$30,"*")</f>
        <v>1</v>
      </c>
      <c r="D42" s="157">
        <f>COUNTIFS($B$11:$B$30,C$40,$C$11:$C$30,"B",$E$11:$E$30,"*")</f>
        <v>0</v>
      </c>
      <c r="E42" s="157">
        <f>COUNTIFS($B$11:$B$30,E$40,$C$11:$C$30,"A",$E$11:$E$30,"*")</f>
        <v>0</v>
      </c>
      <c r="F42" s="153">
        <f>COUNTIFS($B$11:$B$30,E$40,$C$11:$C$30,"B",$E$11:$E$30,"*")</f>
        <v>1</v>
      </c>
      <c r="G42" s="154"/>
      <c r="H42" s="171"/>
      <c r="I42" s="153">
        <f>COUNTIFS($B$11:$B$30,I$40,$C$11:$C$30,"A",$E$11:$E$30,"*")</f>
        <v>0</v>
      </c>
      <c r="J42" s="154"/>
      <c r="K42" s="171"/>
      <c r="L42" s="153">
        <f>COUNTIFS($B$11:$B$30,I$40,$C$11:$C$30,"B",$E$11:$E$30,"*")</f>
        <v>0</v>
      </c>
      <c r="M42" s="154"/>
      <c r="N42" s="171"/>
      <c r="O42" s="153">
        <f>COUNTIFS($B$11:$B$30,O$40,$C$11:$C$30,"A",$E$11:$E$30,"*")</f>
        <v>0</v>
      </c>
      <c r="P42" s="154"/>
      <c r="Q42" s="171"/>
      <c r="R42" s="153">
        <f>COUNTIFS($B$11:$B$30,O$40,$C$11:$C$30,"B",$E$11:$E$30,"*")</f>
        <v>0</v>
      </c>
      <c r="S42" s="154"/>
      <c r="T42" s="171"/>
      <c r="U42" s="153">
        <f>COUNTIFS($B$11:$B$30,U$40,$C$11:$C$30,"A",$E$11:$E$30,"*")</f>
        <v>0</v>
      </c>
      <c r="V42" s="154"/>
      <c r="W42" s="171"/>
      <c r="X42" s="153">
        <f>COUNTIFS($B$11:$B$30,U$40,$C$11:$C$30,"B",$E$11:$E$30,"*")</f>
        <v>0</v>
      </c>
      <c r="Y42" s="154"/>
      <c r="Z42" s="171"/>
      <c r="AA42" s="153">
        <f>COUNTIFS($B$11:$B$30,AA$40,$C$11:$C$30,"A",$E$11:$E$30,"*")</f>
        <v>0</v>
      </c>
      <c r="AB42" s="154"/>
      <c r="AC42" s="171"/>
      <c r="AD42" s="153">
        <f>COUNTIFS($B$11:$B$30,AA$40,$C$11:$C$30,"B",$E$11:$E$30,"*")</f>
        <v>0</v>
      </c>
      <c r="AE42" s="154"/>
      <c r="AF42" s="171"/>
      <c r="AG42" s="153">
        <f>COUNTIFS($B$11:$B$30,AG$40,$C$11:$C$30,"A",$E$11:$E$30,"*")</f>
        <v>0</v>
      </c>
      <c r="AH42" s="154"/>
      <c r="AI42" s="171"/>
      <c r="AJ42" s="153">
        <f>COUNTIFS($B$11:$B$30,AG$40,$C$11:$C$30,"B",$E$11:$E$30,"*")</f>
        <v>0</v>
      </c>
      <c r="AK42" s="171"/>
      <c r="AL42" s="157">
        <f>COUNTIFS($B$11:$B$30,AL$40,$C$11:$C$30,"A",$E$11:$E$30,"*")</f>
        <v>0</v>
      </c>
      <c r="AM42" s="157">
        <f>COUNTIFS($B$11:$B$30,AL$40,$C$11:$C$30,"B",$E$11:$E$30,"*")</f>
        <v>0</v>
      </c>
      <c r="AN42" s="149"/>
    </row>
    <row r="43" spans="1:40" ht="18" customHeight="1">
      <c r="A43" s="149"/>
      <c r="B43" s="195" t="s">
        <v>251</v>
      </c>
      <c r="C43" s="157">
        <f>COUNTIFS($B$11:$B$30,C$40,$C$11:$C$30,"C",$E$11:$E$30,"*")</f>
        <v>0</v>
      </c>
      <c r="D43" s="157">
        <f>COUNTIFS($B$11:$B$30,C$40,$C$11:$C$30,"D",$E$11:$E$30,"*")</f>
        <v>0</v>
      </c>
      <c r="E43" s="157">
        <f>COUNTIFS($B$11:$B$30,E$40,$C$11:$C$30,"C",$E$11:$E$30,"*")</f>
        <v>1</v>
      </c>
      <c r="F43" s="153">
        <f>COUNTIFS($B$11:$B$30,E$40,$C$11:$C$30,"D",$E$11:$E$30,"*")</f>
        <v>0</v>
      </c>
      <c r="G43" s="154"/>
      <c r="H43" s="171"/>
      <c r="I43" s="153">
        <f>COUNTIFS($B$11:$B$30,I$40,$C$11:$C$30,"C",$E$11:$E$30,"*")</f>
        <v>0</v>
      </c>
      <c r="J43" s="154"/>
      <c r="K43" s="171"/>
      <c r="L43" s="153">
        <f>COUNTIFS($B$11:$B$30,I$40,$C$11:$C$30,"D",$E$11:$E$30,"*")</f>
        <v>1</v>
      </c>
      <c r="M43" s="154"/>
      <c r="N43" s="171"/>
      <c r="O43" s="153">
        <f>COUNTIFS($B$11:$B$30,O$40,$C$11:$C$30,"C",$E$11:$E$30,"*")</f>
        <v>0</v>
      </c>
      <c r="P43" s="154"/>
      <c r="Q43" s="171"/>
      <c r="R43" s="153">
        <f>COUNTIFS($B$11:$B$30,O$40,$C$11:$C$30,"D",$E$11:$E$30,"*")</f>
        <v>0</v>
      </c>
      <c r="S43" s="154"/>
      <c r="T43" s="171"/>
      <c r="U43" s="153">
        <f>COUNTIFS($B$11:$B$30,U$40,$C$11:$C$30,"C",$E$11:$E$30,"*")</f>
        <v>0</v>
      </c>
      <c r="V43" s="154"/>
      <c r="W43" s="171"/>
      <c r="X43" s="153">
        <f>COUNTIFS($B$11:$B$30,U$40,$C$11:$C$30,"D",$E$11:$E$30,"*")</f>
        <v>0</v>
      </c>
      <c r="Y43" s="154"/>
      <c r="Z43" s="171"/>
      <c r="AA43" s="153">
        <f>COUNTIFS($B$11:$B$30,AA$40,$C$11:$C$30,"C",$E$11:$E$30,"*")</f>
        <v>0</v>
      </c>
      <c r="AB43" s="154"/>
      <c r="AC43" s="171"/>
      <c r="AD43" s="153">
        <f>COUNTIFS($B$11:$B$30,AA$40,$C$11:$C$30,"D",$E$11:$E$30,"*")</f>
        <v>0</v>
      </c>
      <c r="AE43" s="154"/>
      <c r="AF43" s="171"/>
      <c r="AG43" s="153">
        <f>COUNTIFS($B$11:$B$30,AG$40,$C$11:$C$30,"C",$E$11:$E$30,"*")</f>
        <v>0</v>
      </c>
      <c r="AH43" s="154"/>
      <c r="AI43" s="171"/>
      <c r="AJ43" s="153">
        <f>COUNTIFS($B$11:$B$30,AG$40,$C$11:$C$30,"D",$E$11:$E$30,"*")</f>
        <v>0</v>
      </c>
      <c r="AK43" s="171"/>
      <c r="AL43" s="157">
        <f>COUNTIFS($B$11:$B$30,AL$40,$C$11:$C$30,"C",$E$11:$E$30,"*")</f>
        <v>0</v>
      </c>
      <c r="AM43" s="157">
        <f>COUNTIFS($B$11:$B$30,AL$40,$C$11:$C$30,"D",$E$11:$E$30,"*")</f>
        <v>0</v>
      </c>
      <c r="AN43" s="149"/>
    </row>
    <row r="44" spans="1:40" ht="24.95" customHeight="1">
      <c r="A44" s="149"/>
      <c r="B44" s="195" t="s">
        <v>252</v>
      </c>
      <c r="C44" s="207" t="str">
        <f>IF($AK$3="４週",SUMIFS($AK$11:$AK$30,$B$11:$B$30,C40)/4/$AH$5,IF($AK$3="歴月",SUMIFS($AK$11:$AK$30,$B$11:$B$30,C40)/$AL$5,"記載する期間を選択してください"))</f>
        <v>記載する期間を選択してください</v>
      </c>
      <c r="D44" s="192"/>
      <c r="E44" s="207" t="str">
        <f>IF($AK$3="４週",SUMIFS($AK$11:$AK$30,$B$11:$B$30,E40)/4/$AH$5,IF($AK$3="歴月",SUMIFS($AK$11:$AK$30,$B$11:$B$30,E40)/$AL$5,"記載する期間を選択してください"))</f>
        <v>記載する期間を選択してください</v>
      </c>
      <c r="F44" s="214"/>
      <c r="G44" s="214"/>
      <c r="H44" s="192"/>
      <c r="I44" s="207" t="str">
        <f>IF($AK$3="４週",SUMIFS($AK$11:$AK$30,$B$11:$B$30,I40)/4/$AH$5,IF($AK$3="歴月",SUMIFS($AK$11:$AK$30,$B$11:$B$30,I40)/$AL$5,"記載する期間を選択してください"))</f>
        <v>記載する期間を選択してください</v>
      </c>
      <c r="J44" s="214"/>
      <c r="K44" s="214"/>
      <c r="L44" s="214"/>
      <c r="M44" s="214"/>
      <c r="N44" s="192"/>
      <c r="O44" s="207" t="str">
        <f>IF($AK$3="４週",SUMIFS($AK$11:$AK$30,$B$11:$B$30,O40)/4/$AH$5,IF($AK$3="歴月",SUMIFS($AK$11:$AK$30,$B$11:$B$30,O40)/$AL$5,"記載する期間を選択してください"))</f>
        <v>記載する期間を選択してください</v>
      </c>
      <c r="P44" s="214"/>
      <c r="Q44" s="214"/>
      <c r="R44" s="214"/>
      <c r="S44" s="214"/>
      <c r="T44" s="192"/>
      <c r="U44" s="207" t="str">
        <f>IF($AK$3="４週",SUMIFS($AK$11:$AK$30,$B$11:$B$30,U40)/4/$AH$5,IF($AK$3="歴月",SUMIFS($AK$11:$AK$30,$B$11:$B$30,U40)/$AL$5,"記載する期間を選択してください"))</f>
        <v>記載する期間を選択してください</v>
      </c>
      <c r="V44" s="214"/>
      <c r="W44" s="214"/>
      <c r="X44" s="214"/>
      <c r="Y44" s="214"/>
      <c r="Z44" s="192"/>
      <c r="AA44" s="207" t="str">
        <f>IF($AK$3="４週",SUMIFS($AK$11:$AK$30,$B$11:$B$30,AA40)/4/$AH$5,IF($AK$3="歴月",SUMIFS($AK$11:$AK$30,$B$11:$B$30,AA40)/$AL$5,"記載する期間を選択してください"))</f>
        <v>記載する期間を選択してください</v>
      </c>
      <c r="AB44" s="214"/>
      <c r="AC44" s="214"/>
      <c r="AD44" s="214"/>
      <c r="AE44" s="214"/>
      <c r="AF44" s="192"/>
      <c r="AG44" s="207" t="str">
        <f>IF($AK$3="４週",SUMIFS($AK$11:$AK$30,$B$11:$B$30,AG40)/4/$AH$5,IF($AK$3="歴月",SUMIFS($AK$11:$AK$30,$B$11:$B$30,AG40)/$AL$5,"記載する期間を選択してください"))</f>
        <v>記載する期間を選択してください</v>
      </c>
      <c r="AH44" s="214"/>
      <c r="AI44" s="214"/>
      <c r="AJ44" s="214"/>
      <c r="AK44" s="192"/>
      <c r="AL44" s="207" t="str">
        <f>IF($AK$3="４週",SUMIFS($AK$11:$AK$30,$B$11:$B$30,AL40)/4/$AH$5,IF($AK$3="歴月",SUMIFS($AK$11:$AK$30,$B$11:$B$30,AL40)/$AL$5,"記載する期間を選択してください"))</f>
        <v>記載する期間を選択してください</v>
      </c>
      <c r="AM44" s="192"/>
      <c r="AN44" s="149"/>
    </row>
    <row r="45" spans="1:40" ht="5.0999999999999996" customHeight="1">
      <c r="A45" s="149"/>
      <c r="B45" s="145"/>
      <c r="C45" s="179">
        <v>2</v>
      </c>
      <c r="D45" s="179"/>
      <c r="E45" s="179">
        <v>3</v>
      </c>
      <c r="F45" s="179"/>
      <c r="G45" s="179"/>
      <c r="H45" s="179"/>
      <c r="I45" s="179">
        <v>4</v>
      </c>
      <c r="J45" s="179"/>
      <c r="K45" s="179"/>
      <c r="L45" s="179"/>
      <c r="M45" s="179"/>
      <c r="N45" s="179"/>
      <c r="O45" s="179">
        <v>5</v>
      </c>
      <c r="P45" s="179"/>
      <c r="Q45" s="179"/>
      <c r="R45" s="179"/>
      <c r="S45" s="179"/>
      <c r="T45" s="179"/>
      <c r="U45" s="179">
        <v>6</v>
      </c>
      <c r="V45" s="179"/>
      <c r="W45" s="179"/>
      <c r="X45" s="179"/>
      <c r="Y45" s="179"/>
      <c r="Z45" s="179"/>
      <c r="AA45" s="179">
        <v>7</v>
      </c>
      <c r="AB45" s="179"/>
      <c r="AC45" s="179"/>
      <c r="AD45" s="179"/>
      <c r="AE45" s="179"/>
      <c r="AF45" s="179"/>
      <c r="AG45" s="179">
        <v>8</v>
      </c>
      <c r="AH45" s="179"/>
      <c r="AI45" s="179"/>
      <c r="AJ45" s="179"/>
      <c r="AK45" s="179"/>
      <c r="AL45" s="179">
        <v>9</v>
      </c>
      <c r="AM45" s="156"/>
      <c r="AN45" s="149"/>
    </row>
    <row r="46" spans="1:40" ht="15" customHeight="1">
      <c r="A46" s="147" t="s">
        <v>170</v>
      </c>
      <c r="B46" s="159"/>
      <c r="C46" s="159"/>
      <c r="D46" s="159"/>
      <c r="E46" s="159"/>
      <c r="F46" s="178"/>
      <c r="G46" s="159"/>
      <c r="H46" s="179"/>
      <c r="I46" s="179"/>
      <c r="J46" s="179"/>
      <c r="K46" s="179"/>
      <c r="L46" s="179"/>
      <c r="M46" s="179"/>
      <c r="N46" s="179"/>
      <c r="O46" s="179"/>
      <c r="P46" s="179"/>
      <c r="Q46" s="179"/>
      <c r="R46" s="179">
        <v>6</v>
      </c>
      <c r="S46" s="179"/>
      <c r="T46" s="179"/>
      <c r="U46" s="179"/>
      <c r="V46" s="179"/>
      <c r="W46" s="179"/>
      <c r="X46" s="179">
        <v>7</v>
      </c>
      <c r="Y46" s="179"/>
      <c r="Z46" s="179"/>
      <c r="AA46" s="179"/>
      <c r="AB46" s="179"/>
      <c r="AC46" s="179"/>
      <c r="AD46" s="179">
        <v>8</v>
      </c>
      <c r="AE46" s="179"/>
      <c r="AF46" s="179"/>
      <c r="AG46" s="187"/>
      <c r="AH46" s="187"/>
      <c r="AI46" s="187"/>
      <c r="AJ46" s="187">
        <v>9</v>
      </c>
      <c r="AK46" s="179"/>
      <c r="AL46" s="179"/>
      <c r="AM46" s="149"/>
    </row>
    <row r="47" spans="1:40" s="147" customFormat="1" ht="15" customHeight="1">
      <c r="A47" s="147" t="s">
        <v>53</v>
      </c>
      <c r="B47" s="160"/>
      <c r="C47" s="160"/>
      <c r="D47" s="160"/>
      <c r="E47" s="160"/>
      <c r="F47" s="160"/>
      <c r="G47" s="16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row>
    <row r="48" spans="1:40" s="147" customFormat="1" ht="15" customHeight="1">
      <c r="A48" s="147" t="s">
        <v>171</v>
      </c>
      <c r="B48" s="160"/>
      <c r="C48" s="160"/>
      <c r="D48" s="160"/>
      <c r="E48" s="160"/>
      <c r="F48" s="160"/>
      <c r="G48" s="16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row>
    <row r="49" spans="1:39" s="147" customFormat="1" ht="15" customHeight="1">
      <c r="A49" s="147" t="s">
        <v>42</v>
      </c>
      <c r="B49" s="160"/>
      <c r="C49" s="160"/>
      <c r="D49" s="160"/>
      <c r="E49" s="160"/>
      <c r="F49" s="160"/>
      <c r="G49" s="16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row>
    <row r="50" spans="1:39" s="147" customFormat="1" ht="15" customHeight="1">
      <c r="A50" s="147" t="s">
        <v>172</v>
      </c>
      <c r="B50" s="160"/>
      <c r="C50" s="160"/>
      <c r="D50" s="160"/>
      <c r="E50" s="160"/>
      <c r="F50" s="160"/>
      <c r="G50" s="16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row>
    <row r="51" spans="1:39" ht="15" customHeight="1">
      <c r="A51" s="147" t="s">
        <v>173</v>
      </c>
      <c r="B51" s="161"/>
      <c r="C51" s="147"/>
      <c r="D51" s="147"/>
      <c r="E51" s="147"/>
      <c r="F51" s="147"/>
      <c r="G51" s="147"/>
    </row>
    <row r="52" spans="1:39" ht="15" customHeight="1">
      <c r="A52" s="147" t="s">
        <v>174</v>
      </c>
      <c r="B52" s="161"/>
      <c r="C52" s="147"/>
      <c r="D52" s="147"/>
      <c r="E52" s="147"/>
      <c r="F52" s="147"/>
      <c r="G52" s="147"/>
    </row>
    <row r="53" spans="1:39" ht="15" customHeight="1">
      <c r="A53" s="147"/>
      <c r="B53" s="157" t="s">
        <v>175</v>
      </c>
      <c r="C53" s="157" t="s">
        <v>176</v>
      </c>
      <c r="D53" s="157"/>
      <c r="E53" s="157"/>
      <c r="F53" s="147"/>
      <c r="G53" s="147"/>
    </row>
    <row r="54" spans="1:39" ht="15" customHeight="1">
      <c r="A54" s="147"/>
      <c r="B54" s="162" t="s">
        <v>180</v>
      </c>
      <c r="C54" s="168" t="s">
        <v>181</v>
      </c>
      <c r="D54" s="168"/>
      <c r="E54" s="168"/>
      <c r="F54" s="147"/>
      <c r="G54" s="147"/>
    </row>
    <row r="55" spans="1:39" ht="15" customHeight="1">
      <c r="A55" s="147"/>
      <c r="B55" s="162" t="s">
        <v>182</v>
      </c>
      <c r="C55" s="168" t="s">
        <v>183</v>
      </c>
      <c r="D55" s="168"/>
      <c r="E55" s="168"/>
      <c r="F55" s="147"/>
      <c r="G55" s="147"/>
    </row>
    <row r="56" spans="1:39" ht="15" customHeight="1">
      <c r="A56" s="147"/>
      <c r="B56" s="162" t="s">
        <v>184</v>
      </c>
      <c r="C56" s="168" t="s">
        <v>185</v>
      </c>
      <c r="D56" s="168"/>
      <c r="E56" s="168"/>
      <c r="F56" s="147"/>
      <c r="G56" s="147"/>
    </row>
    <row r="57" spans="1:39" ht="15" customHeight="1">
      <c r="A57" s="147"/>
      <c r="B57" s="162" t="s">
        <v>187</v>
      </c>
      <c r="C57" s="168" t="s">
        <v>188</v>
      </c>
      <c r="D57" s="168"/>
      <c r="E57" s="168"/>
      <c r="F57" s="147"/>
      <c r="G57" s="147"/>
    </row>
    <row r="58" spans="1:39" ht="15" customHeight="1">
      <c r="A58" s="147"/>
      <c r="B58" s="147" t="s">
        <v>190</v>
      </c>
      <c r="C58" s="147"/>
      <c r="D58" s="147"/>
      <c r="E58" s="147"/>
      <c r="F58" s="147"/>
      <c r="G58" s="147"/>
    </row>
    <row r="59" spans="1:39" ht="15" customHeight="1">
      <c r="A59" s="147"/>
      <c r="B59" s="147" t="s">
        <v>30</v>
      </c>
      <c r="C59" s="147"/>
      <c r="D59" s="147"/>
      <c r="E59" s="147"/>
      <c r="F59" s="147"/>
      <c r="G59" s="147"/>
    </row>
    <row r="60" spans="1:39" ht="15" customHeight="1">
      <c r="A60" s="147"/>
      <c r="B60" s="147" t="s">
        <v>191</v>
      </c>
      <c r="C60" s="147"/>
      <c r="D60" s="147"/>
      <c r="E60" s="147"/>
      <c r="F60" s="147"/>
      <c r="G60" s="147"/>
    </row>
    <row r="61" spans="1:39" ht="15" customHeight="1">
      <c r="A61" s="147" t="s">
        <v>192</v>
      </c>
      <c r="B61" s="161"/>
      <c r="C61" s="147"/>
      <c r="D61" s="147"/>
      <c r="E61" s="147"/>
      <c r="F61" s="147"/>
      <c r="G61" s="147"/>
    </row>
    <row r="62" spans="1:39" ht="15" customHeight="1">
      <c r="A62" s="147" t="s">
        <v>2</v>
      </c>
      <c r="B62" s="161"/>
      <c r="C62" s="147"/>
      <c r="D62" s="147"/>
      <c r="E62" s="147"/>
      <c r="F62" s="147"/>
      <c r="G62" s="147"/>
    </row>
    <row r="63" spans="1:39" ht="15" customHeight="1">
      <c r="A63" s="147" t="s">
        <v>193</v>
      </c>
      <c r="B63" s="161"/>
      <c r="C63" s="147"/>
      <c r="D63" s="147"/>
      <c r="E63" s="147"/>
      <c r="F63" s="147"/>
      <c r="G63" s="147"/>
    </row>
    <row r="64" spans="1:39" ht="15" customHeight="1">
      <c r="A64" s="147" t="s">
        <v>194</v>
      </c>
      <c r="B64" s="161"/>
      <c r="C64" s="147"/>
      <c r="D64" s="147"/>
      <c r="E64" s="147"/>
      <c r="F64" s="147"/>
      <c r="G64" s="147"/>
    </row>
    <row r="65" spans="1:7" ht="15" customHeight="1">
      <c r="A65" s="147" t="s">
        <v>195</v>
      </c>
      <c r="B65" s="161"/>
      <c r="C65" s="147"/>
      <c r="D65" s="147"/>
      <c r="E65" s="147"/>
      <c r="F65" s="147"/>
      <c r="G65" s="147"/>
    </row>
    <row r="66" spans="1:7" ht="15" customHeight="1">
      <c r="A66" s="147" t="s">
        <v>196</v>
      </c>
      <c r="B66" s="161"/>
      <c r="C66" s="147"/>
      <c r="D66" s="147"/>
      <c r="E66" s="147"/>
      <c r="F66" s="147"/>
      <c r="G66" s="147"/>
    </row>
    <row r="67" spans="1:7" ht="15" customHeight="1">
      <c r="A67" s="147"/>
      <c r="B67" s="147" t="s">
        <v>99</v>
      </c>
      <c r="C67" s="147"/>
      <c r="D67" s="147"/>
      <c r="E67" s="147"/>
      <c r="F67" s="147"/>
      <c r="G67" s="147"/>
    </row>
    <row r="68" spans="1:7" ht="15" customHeight="1">
      <c r="A68" s="147"/>
      <c r="B68" s="147" t="s">
        <v>197</v>
      </c>
      <c r="C68" s="147"/>
      <c r="D68" s="147"/>
      <c r="E68" s="147"/>
      <c r="F68" s="147"/>
      <c r="G68" s="147"/>
    </row>
    <row r="69" spans="1:7" ht="15" customHeight="1">
      <c r="A69" s="147" t="s">
        <v>133</v>
      </c>
      <c r="B69" s="161"/>
      <c r="C69" s="147"/>
      <c r="D69" s="147"/>
      <c r="E69" s="147"/>
      <c r="F69" s="147"/>
      <c r="G69" s="147"/>
    </row>
    <row r="70" spans="1:7" ht="15" customHeight="1">
      <c r="A70" s="147" t="s">
        <v>199</v>
      </c>
      <c r="B70" s="161"/>
      <c r="C70" s="147"/>
      <c r="D70" s="147"/>
      <c r="E70" s="147"/>
      <c r="F70" s="147"/>
      <c r="G70" s="147"/>
    </row>
    <row r="71" spans="1:7" ht="15" customHeight="1">
      <c r="A71" s="147" t="s">
        <v>200</v>
      </c>
      <c r="B71" s="161"/>
      <c r="C71" s="147"/>
      <c r="D71" s="147"/>
      <c r="E71" s="147"/>
      <c r="F71" s="147"/>
      <c r="G71" s="147"/>
    </row>
    <row r="72" spans="1:7" ht="15" customHeight="1">
      <c r="A72" s="147" t="s">
        <v>201</v>
      </c>
      <c r="B72" s="161"/>
      <c r="C72" s="147"/>
      <c r="D72" s="147"/>
      <c r="E72" s="147"/>
      <c r="F72" s="147"/>
      <c r="G72" s="147"/>
    </row>
    <row r="73" spans="1:7" ht="15" customHeight="1">
      <c r="A73" s="147" t="s">
        <v>203</v>
      </c>
      <c r="B73" s="161"/>
      <c r="C73" s="147"/>
      <c r="D73" s="147"/>
      <c r="E73" s="147"/>
      <c r="F73" s="147"/>
      <c r="G73" s="147"/>
    </row>
    <row r="74" spans="1:7" ht="15" customHeight="1">
      <c r="A74" s="147" t="s">
        <v>60</v>
      </c>
      <c r="B74" s="161"/>
      <c r="C74" s="147"/>
      <c r="D74" s="147"/>
      <c r="E74" s="147"/>
      <c r="F74" s="147"/>
      <c r="G74" s="147"/>
    </row>
    <row r="75" spans="1:7" ht="15" customHeight="1">
      <c r="A75" s="147" t="s">
        <v>205</v>
      </c>
      <c r="B75" s="161"/>
      <c r="C75" s="147"/>
      <c r="D75" s="147"/>
      <c r="E75" s="147"/>
      <c r="F75" s="147"/>
      <c r="G75" s="147"/>
    </row>
    <row r="76" spans="1:7" ht="15" customHeight="1">
      <c r="A76" s="147" t="s">
        <v>206</v>
      </c>
      <c r="B76" s="161"/>
      <c r="C76" s="147"/>
      <c r="D76" s="147"/>
      <c r="E76" s="147"/>
      <c r="F76" s="147"/>
      <c r="G76" s="147"/>
    </row>
  </sheetData>
  <mergeCells count="123">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6:C36"/>
    <mergeCell ref="F36:H36"/>
    <mergeCell ref="I36:K36"/>
    <mergeCell ref="L36:N36"/>
    <mergeCell ref="O36:Q36"/>
    <mergeCell ref="R36:U36"/>
    <mergeCell ref="V36:Y36"/>
    <mergeCell ref="Z36:AC36"/>
    <mergeCell ref="A37:C37"/>
    <mergeCell ref="F37:H37"/>
    <mergeCell ref="I37:K37"/>
    <mergeCell ref="L37:N37"/>
    <mergeCell ref="O37:Q37"/>
    <mergeCell ref="R37:U37"/>
    <mergeCell ref="A38:C38"/>
    <mergeCell ref="F38:H38"/>
    <mergeCell ref="I38:K38"/>
    <mergeCell ref="L38:N38"/>
    <mergeCell ref="O38:Q38"/>
    <mergeCell ref="R38:U38"/>
    <mergeCell ref="C40:D40"/>
    <mergeCell ref="E40:H40"/>
    <mergeCell ref="I40:N40"/>
    <mergeCell ref="O40:T40"/>
    <mergeCell ref="U40:Z40"/>
    <mergeCell ref="AA40:AF40"/>
    <mergeCell ref="AG40:AK40"/>
    <mergeCell ref="AL40:AM40"/>
    <mergeCell ref="F41:H41"/>
    <mergeCell ref="I41:K41"/>
    <mergeCell ref="L41:N41"/>
    <mergeCell ref="O41:Q41"/>
    <mergeCell ref="R41:T41"/>
    <mergeCell ref="U41:W41"/>
    <mergeCell ref="X41:Z41"/>
    <mergeCell ref="AA41:AC41"/>
    <mergeCell ref="AD41:AF41"/>
    <mergeCell ref="AG41:AI41"/>
    <mergeCell ref="AJ41:AK41"/>
    <mergeCell ref="F42:H42"/>
    <mergeCell ref="I42:K42"/>
    <mergeCell ref="L42:N42"/>
    <mergeCell ref="O42:Q42"/>
    <mergeCell ref="R42:T42"/>
    <mergeCell ref="U42:W42"/>
    <mergeCell ref="X42:Z42"/>
    <mergeCell ref="AA42:AC42"/>
    <mergeCell ref="AD42:AF42"/>
    <mergeCell ref="AG42:AI42"/>
    <mergeCell ref="AJ42:AK42"/>
    <mergeCell ref="F43:H43"/>
    <mergeCell ref="I43:K43"/>
    <mergeCell ref="L43:N43"/>
    <mergeCell ref="O43:Q43"/>
    <mergeCell ref="R43:T43"/>
    <mergeCell ref="U43:W43"/>
    <mergeCell ref="X43:Z43"/>
    <mergeCell ref="AA43:AC43"/>
    <mergeCell ref="AD43:AF43"/>
    <mergeCell ref="AG43:AI43"/>
    <mergeCell ref="AJ43:AK43"/>
    <mergeCell ref="C44:D44"/>
    <mergeCell ref="E44:H44"/>
    <mergeCell ref="I44:N44"/>
    <mergeCell ref="O44:T44"/>
    <mergeCell ref="U44:Z44"/>
    <mergeCell ref="AA44:AF44"/>
    <mergeCell ref="AG44:AK44"/>
    <mergeCell ref="AL44:AM44"/>
    <mergeCell ref="C53:E53"/>
    <mergeCell ref="C54:E54"/>
    <mergeCell ref="C55:E55"/>
    <mergeCell ref="C56:E56"/>
    <mergeCell ref="C57:E57"/>
    <mergeCell ref="A7:A10"/>
    <mergeCell ref="B7:B8"/>
    <mergeCell ref="C7:C10"/>
    <mergeCell ref="D7:D10"/>
    <mergeCell ref="E7:E10"/>
    <mergeCell ref="AK7:AK10"/>
    <mergeCell ref="AL7:AL10"/>
    <mergeCell ref="AM7:AN10"/>
    <mergeCell ref="B9:B10"/>
    <mergeCell ref="AM31:AN32"/>
    <mergeCell ref="V37:Y38"/>
    <mergeCell ref="Z37:AC38"/>
  </mergeCells>
  <phoneticPr fontId="4"/>
  <dataValidations count="7">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1" sqref="C11:C30">
      <formula1>"A,B,C,D"</formula1>
    </dataValidation>
    <dataValidation type="whole" operator="greaterThanOrEqual" allowBlank="1" showDropDown="0" showInputMessage="1" showErrorMessage="1" sqref="I37:I38 D37:F38 O37:O38 L37:L38">
      <formula1>0</formula1>
    </dataValidation>
    <dataValidation operator="greaterThanOrEqual" allowBlank="1" showDropDown="0" showInputMessage="1" showErrorMessage="1" sqref="R37:R38 V37 Z37"/>
    <dataValidation type="list" allowBlank="1" showDropDown="0" showInputMessage="1" showErrorMessage="0" sqref="B12:B30">
      <formula1>INDIRECT($AK$1)</formula1>
    </dataValidation>
    <dataValidation allowBlank="1" showDropDown="0" showInputMessage="1" showErrorMessage="0" sqref="B11"/>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usePrinterDefaults="1" r:id="rId1"/>
  <headerFooter alignWithMargins="0">
    <oddHeader>&amp;L&amp;"ＭＳ ゴシック,標準"&amp;10（参考様式）</oddHeader>
  </headerFooter>
  <rowBreaks count="1" manualBreakCount="1">
    <brk id="34" max="3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sheetPr codeName="Sheet22"/>
  <dimension ref="A1:AO76"/>
  <sheetViews>
    <sheetView showGridLines="0" view="pageBreakPreview" zoomScaleSheetLayoutView="100" workbookViewId="0">
      <selection activeCell="B10" sqref="B10:B11"/>
    </sheetView>
  </sheetViews>
  <sheetFormatPr defaultColWidth="8.25" defaultRowHeight="21" customHeight="1"/>
  <cols>
    <col min="1" max="1" width="2.625" style="145" customWidth="1"/>
    <col min="2" max="2" width="15.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1"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338</v>
      </c>
      <c r="AL1" s="189"/>
      <c r="AM1" s="189"/>
      <c r="AN1" s="189"/>
    </row>
    <row r="2" spans="1:41"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1"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1"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1"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83"/>
      <c r="Z5" s="183"/>
      <c r="AA5" s="183"/>
      <c r="AB5" s="149"/>
      <c r="AC5" s="183"/>
      <c r="AD5" s="183"/>
      <c r="AE5" s="149"/>
      <c r="AF5" s="149"/>
      <c r="AG5" s="149"/>
      <c r="AH5" s="149"/>
      <c r="AI5" s="184" t="s">
        <v>339</v>
      </c>
      <c r="AJ5" s="184"/>
      <c r="AK5" s="191"/>
      <c r="AL5" s="191"/>
      <c r="AM5" s="191"/>
      <c r="AN5" s="191"/>
    </row>
    <row r="6" spans="1:41" ht="18" customHeight="1">
      <c r="A6" s="150"/>
      <c r="B6" s="150"/>
      <c r="C6" s="150"/>
      <c r="D6" s="150"/>
      <c r="E6" s="150"/>
      <c r="F6" s="150"/>
      <c r="G6" s="150"/>
      <c r="H6" s="150"/>
      <c r="I6" s="150"/>
      <c r="J6" s="150"/>
      <c r="K6" s="150"/>
      <c r="L6" s="150"/>
      <c r="M6" s="150"/>
      <c r="N6" s="150"/>
      <c r="O6" s="150"/>
      <c r="P6" s="150"/>
      <c r="Q6" s="150"/>
      <c r="R6" s="150"/>
      <c r="S6" s="150"/>
      <c r="U6" s="150"/>
      <c r="V6" s="150"/>
      <c r="W6" s="150"/>
      <c r="Y6" s="183"/>
      <c r="Z6" s="183"/>
      <c r="AA6" s="183"/>
      <c r="AB6" s="149"/>
      <c r="AC6" s="183"/>
      <c r="AD6" s="183"/>
      <c r="AE6" s="183"/>
      <c r="AF6" s="183"/>
      <c r="AG6" s="186" t="s">
        <v>147</v>
      </c>
      <c r="AH6" s="241"/>
      <c r="AI6" s="241"/>
      <c r="AJ6" s="241"/>
      <c r="AK6" s="183" t="s">
        <v>148</v>
      </c>
      <c r="AL6" s="284"/>
      <c r="AM6" s="183" t="s">
        <v>149</v>
      </c>
      <c r="AN6" s="149"/>
    </row>
    <row r="7" spans="1:41" ht="9.9499999999999993" customHeight="1">
      <c r="A7" s="149"/>
      <c r="B7" s="155"/>
      <c r="C7" s="155"/>
      <c r="D7" s="155"/>
      <c r="E7" s="155"/>
      <c r="F7" s="155"/>
      <c r="G7" s="155"/>
      <c r="H7" s="155"/>
      <c r="I7" s="155"/>
      <c r="J7" s="155"/>
      <c r="K7" s="155"/>
      <c r="L7" s="155"/>
      <c r="M7" s="155"/>
      <c r="N7" s="155"/>
      <c r="O7" s="155"/>
      <c r="P7" s="155"/>
      <c r="Q7" s="155"/>
      <c r="R7" s="155"/>
      <c r="S7" s="155"/>
      <c r="T7" s="155"/>
      <c r="U7" s="155"/>
      <c r="V7" s="155"/>
      <c r="W7" s="155"/>
      <c r="X7" s="156"/>
      <c r="Y7" s="156"/>
      <c r="Z7" s="156"/>
      <c r="AA7" s="156"/>
      <c r="AB7" s="156"/>
      <c r="AC7" s="156"/>
      <c r="AD7" s="156"/>
      <c r="AE7" s="156"/>
      <c r="AF7" s="156"/>
      <c r="AG7" s="156"/>
      <c r="AH7" s="156"/>
      <c r="AI7" s="156"/>
      <c r="AJ7" s="156"/>
      <c r="AK7" s="156"/>
      <c r="AL7" s="156"/>
      <c r="AM7" s="149"/>
      <c r="AN7" s="149"/>
    </row>
    <row r="8" spans="1:41" ht="15" customHeight="1">
      <c r="A8" s="151" t="s">
        <v>150</v>
      </c>
      <c r="B8" s="202" t="s">
        <v>131</v>
      </c>
      <c r="C8" s="164" t="s">
        <v>151</v>
      </c>
      <c r="D8" s="157" t="s">
        <v>153</v>
      </c>
      <c r="E8" s="153" t="s">
        <v>154</v>
      </c>
      <c r="F8" s="172" t="s">
        <v>157</v>
      </c>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92" t="s">
        <v>158</v>
      </c>
      <c r="AL8" s="195" t="s">
        <v>160</v>
      </c>
      <c r="AM8" s="198" t="s">
        <v>3</v>
      </c>
      <c r="AN8" s="198"/>
    </row>
    <row r="9" spans="1:41" ht="15" customHeight="1">
      <c r="A9" s="151"/>
      <c r="B9" s="203"/>
      <c r="C9" s="165"/>
      <c r="D9" s="157"/>
      <c r="E9" s="153"/>
      <c r="F9" s="157" t="s">
        <v>162</v>
      </c>
      <c r="G9" s="157"/>
      <c r="H9" s="157"/>
      <c r="I9" s="157"/>
      <c r="J9" s="157"/>
      <c r="K9" s="157"/>
      <c r="L9" s="157"/>
      <c r="M9" s="157" t="s">
        <v>163</v>
      </c>
      <c r="N9" s="157"/>
      <c r="O9" s="157"/>
      <c r="P9" s="157"/>
      <c r="Q9" s="157"/>
      <c r="R9" s="157"/>
      <c r="S9" s="157"/>
      <c r="T9" s="157" t="s">
        <v>165</v>
      </c>
      <c r="U9" s="157"/>
      <c r="V9" s="157"/>
      <c r="W9" s="157"/>
      <c r="X9" s="157"/>
      <c r="Y9" s="157"/>
      <c r="Z9" s="157"/>
      <c r="AA9" s="157" t="s">
        <v>167</v>
      </c>
      <c r="AB9" s="157"/>
      <c r="AC9" s="157"/>
      <c r="AD9" s="157"/>
      <c r="AE9" s="157"/>
      <c r="AF9" s="157"/>
      <c r="AG9" s="157"/>
      <c r="AH9" s="157" t="s">
        <v>168</v>
      </c>
      <c r="AI9" s="157"/>
      <c r="AJ9" s="157"/>
      <c r="AK9" s="192"/>
      <c r="AL9" s="195"/>
      <c r="AM9" s="198"/>
      <c r="AN9" s="198"/>
    </row>
    <row r="10" spans="1:41" ht="15" customHeight="1">
      <c r="A10" s="151"/>
      <c r="B10" s="204" t="s">
        <v>211</v>
      </c>
      <c r="C10" s="165"/>
      <c r="D10" s="157"/>
      <c r="E10" s="153"/>
      <c r="F10" s="173">
        <f>DATE($M$2,$S$2,1)</f>
        <v>45413</v>
      </c>
      <c r="G10" s="173">
        <f>DATE($M$2,$S$2,2)</f>
        <v>45414</v>
      </c>
      <c r="H10" s="173">
        <f>DATE($M$2,$S$2,3)</f>
        <v>45415</v>
      </c>
      <c r="I10" s="173">
        <f>DATE($M$2,$S$2,4)</f>
        <v>45416</v>
      </c>
      <c r="J10" s="173">
        <f>DATE($M$2,$S$2,5)</f>
        <v>45417</v>
      </c>
      <c r="K10" s="173">
        <f>DATE($M$2,$S$2,6)</f>
        <v>45418</v>
      </c>
      <c r="L10" s="173">
        <f>DATE($M$2,$S$2,7)</f>
        <v>45419</v>
      </c>
      <c r="M10" s="173">
        <f>DATE($M$2,$S$2,8)</f>
        <v>45420</v>
      </c>
      <c r="N10" s="173">
        <f>DATE($M$2,$S$2,9)</f>
        <v>45421</v>
      </c>
      <c r="O10" s="173">
        <f>DATE($M$2,$S$2,10)</f>
        <v>45422</v>
      </c>
      <c r="P10" s="173">
        <f>DATE($M$2,$S$2,11)</f>
        <v>45423</v>
      </c>
      <c r="Q10" s="173">
        <f>DATE($M$2,$S$2,12)</f>
        <v>45424</v>
      </c>
      <c r="R10" s="173">
        <f>DATE($M$2,$S$2,13)</f>
        <v>45425</v>
      </c>
      <c r="S10" s="173">
        <f>DATE($M$2,$S$2,14)</f>
        <v>45426</v>
      </c>
      <c r="T10" s="173">
        <f>DATE($M$2,$S$2,15)</f>
        <v>45427</v>
      </c>
      <c r="U10" s="173">
        <f>DATE($M$2,$S$2,16)</f>
        <v>45428</v>
      </c>
      <c r="V10" s="173">
        <f>DATE($M$2,$S$2,17)</f>
        <v>45429</v>
      </c>
      <c r="W10" s="173">
        <f>DATE($M$2,$S$2,18)</f>
        <v>45430</v>
      </c>
      <c r="X10" s="173">
        <f>DATE($M$2,$S$2,19)</f>
        <v>45431</v>
      </c>
      <c r="Y10" s="173">
        <f>DATE($M$2,$S$2,20)</f>
        <v>45432</v>
      </c>
      <c r="Z10" s="173">
        <f>DATE($M$2,$S$2,21)</f>
        <v>45433</v>
      </c>
      <c r="AA10" s="173">
        <f>DATE($M$2,$S$2,22)</f>
        <v>45434</v>
      </c>
      <c r="AB10" s="173">
        <f>DATE($M$2,$S$2,23)</f>
        <v>45435</v>
      </c>
      <c r="AC10" s="173">
        <f>DATE($M$2,$S$2,24)</f>
        <v>45436</v>
      </c>
      <c r="AD10" s="173">
        <f>DATE($M$2,$S$2,25)</f>
        <v>45437</v>
      </c>
      <c r="AE10" s="173">
        <f>DATE($M$2,$S$2,26)</f>
        <v>45438</v>
      </c>
      <c r="AF10" s="173">
        <f>DATE($M$2,$S$2,27)</f>
        <v>45439</v>
      </c>
      <c r="AG10" s="173">
        <f>DATE($M$2,$S$2,28)</f>
        <v>45440</v>
      </c>
      <c r="AH10" s="173">
        <f>IF(DAY(EOMONTH(F10,0))&lt;29,"",DATE($M$2,$S$2,29))</f>
        <v>45441</v>
      </c>
      <c r="AI10" s="173">
        <f>IF(DAY(EOMONTH(F10,0))&lt;30,"",DATE($M$2,$S$2,30))</f>
        <v>45442</v>
      </c>
      <c r="AJ10" s="173">
        <f>IF(DAY(EOMONTH(F10,0))&lt;31,"",DATE($M$2,$S$2,31))</f>
        <v>45443</v>
      </c>
      <c r="AK10" s="192"/>
      <c r="AL10" s="195"/>
      <c r="AM10" s="198"/>
      <c r="AN10" s="198"/>
    </row>
    <row r="11" spans="1:41" ht="15" customHeight="1">
      <c r="A11" s="151"/>
      <c r="B11" s="205"/>
      <c r="C11" s="166"/>
      <c r="D11" s="157"/>
      <c r="E11" s="153"/>
      <c r="F11" s="174">
        <f>DATE($M$2,$S$2,1)</f>
        <v>45413</v>
      </c>
      <c r="G11" s="174">
        <f>DATE($M$2,$S$2,2)</f>
        <v>45414</v>
      </c>
      <c r="H11" s="174">
        <f>DATE($M$2,$S$2,3)</f>
        <v>45415</v>
      </c>
      <c r="I11" s="174">
        <f>DATE($M$2,$S$2,4)</f>
        <v>45416</v>
      </c>
      <c r="J11" s="174">
        <f>DATE($M$2,$S$2,5)</f>
        <v>45417</v>
      </c>
      <c r="K11" s="174">
        <f>DATE($M$2,$S$2,6)</f>
        <v>45418</v>
      </c>
      <c r="L11" s="174">
        <f>DATE($M$2,$S$2,7)</f>
        <v>45419</v>
      </c>
      <c r="M11" s="174">
        <f>DATE($M$2,$S$2,8)</f>
        <v>45420</v>
      </c>
      <c r="N11" s="174">
        <f>DATE($M$2,$S$2,9)</f>
        <v>45421</v>
      </c>
      <c r="O11" s="174">
        <f>DATE($M$2,$S$2,10)</f>
        <v>45422</v>
      </c>
      <c r="P11" s="174">
        <f>DATE($M$2,$S$2,11)</f>
        <v>45423</v>
      </c>
      <c r="Q11" s="174">
        <f>DATE($M$2,$S$2,12)</f>
        <v>45424</v>
      </c>
      <c r="R11" s="174">
        <f>DATE($M$2,$S$2,13)</f>
        <v>45425</v>
      </c>
      <c r="S11" s="174">
        <f>DATE($M$2,$S$2,14)</f>
        <v>45426</v>
      </c>
      <c r="T11" s="174">
        <f>DATE($M$2,$S$2,15)</f>
        <v>45427</v>
      </c>
      <c r="U11" s="174">
        <f>DATE($M$2,$S$2,16)</f>
        <v>45428</v>
      </c>
      <c r="V11" s="174">
        <f>DATE($M$2,$S$2,17)</f>
        <v>45429</v>
      </c>
      <c r="W11" s="174">
        <f>DATE($M$2,$S$2,18)</f>
        <v>45430</v>
      </c>
      <c r="X11" s="174">
        <f>DATE($M$2,$S$2,19)</f>
        <v>45431</v>
      </c>
      <c r="Y11" s="174">
        <f>DATE($M$2,$S$2,20)</f>
        <v>45432</v>
      </c>
      <c r="Z11" s="174">
        <f>DATE($M$2,$S$2,21)</f>
        <v>45433</v>
      </c>
      <c r="AA11" s="174">
        <f>DATE($M$2,$S$2,22)</f>
        <v>45434</v>
      </c>
      <c r="AB11" s="174">
        <f>DATE($M$2,$S$2,23)</f>
        <v>45435</v>
      </c>
      <c r="AC11" s="174">
        <f>DATE($M$2,$S$2,24)</f>
        <v>45436</v>
      </c>
      <c r="AD11" s="174">
        <f>DATE($M$2,$S$2,25)</f>
        <v>45437</v>
      </c>
      <c r="AE11" s="174">
        <f>DATE($M$2,$S$2,26)</f>
        <v>45438</v>
      </c>
      <c r="AF11" s="174">
        <f>DATE($M$2,$S$2,27)</f>
        <v>45439</v>
      </c>
      <c r="AG11" s="174">
        <f>DATE($M$2,$S$2,28)</f>
        <v>45440</v>
      </c>
      <c r="AH11" s="174">
        <f>IF(DAY(EOMONTH(F11,0))&lt;29,"",DATE($M$2,$S$2,29))</f>
        <v>45441</v>
      </c>
      <c r="AI11" s="174">
        <f>IF(DAY(EOMONTH(F11,0))&lt;30,"",DATE($M$2,$S$2,30))</f>
        <v>45442</v>
      </c>
      <c r="AJ11" s="174">
        <f>IF(DAY(EOMONTH(F11,0))&lt;31,"",DATE($M$2,$S$2,31))</f>
        <v>45443</v>
      </c>
      <c r="AK11" s="192"/>
      <c r="AL11" s="195"/>
      <c r="AM11" s="198"/>
      <c r="AN11" s="198"/>
    </row>
    <row r="12" spans="1:41" ht="18" customHeight="1">
      <c r="A12" s="152">
        <v>1</v>
      </c>
      <c r="B12" s="206" t="s">
        <v>212</v>
      </c>
      <c r="C12" s="167" t="s">
        <v>180</v>
      </c>
      <c r="D12" s="210"/>
      <c r="E12" s="216" t="s">
        <v>180</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2" si="0">+SUM(F12:AJ12)</f>
        <v>0</v>
      </c>
      <c r="AL12" s="196">
        <f t="shared" ref="AL12:AL32" si="1">IF($AK$3="４週",AK12/4,AK12/(DAY(EOMONTH($F$10,0))/7))</f>
        <v>0</v>
      </c>
      <c r="AM12" s="199"/>
      <c r="AN12" s="199"/>
      <c r="AO12" s="333" t="str">
        <f t="shared" ref="AO12:AO31" si="2">IF(B12="","",IF(ISERROR(MATCH(B12,$C$39:$AM$39,0)),"その他職員",B12))</f>
        <v>管理者</v>
      </c>
    </row>
    <row r="13" spans="1:41" ht="18" customHeight="1">
      <c r="A13" s="152">
        <v>2</v>
      </c>
      <c r="B13" s="206" t="s">
        <v>340</v>
      </c>
      <c r="C13" s="167" t="s">
        <v>182</v>
      </c>
      <c r="D13" s="210"/>
      <c r="E13" s="216" t="s">
        <v>182</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c r="AO13" s="333" t="str">
        <f t="shared" si="2"/>
        <v>児童発達支援管理責任者</v>
      </c>
    </row>
    <row r="14" spans="1:41" ht="18" customHeight="1">
      <c r="A14" s="152">
        <v>3</v>
      </c>
      <c r="B14" s="206" t="s">
        <v>62</v>
      </c>
      <c r="C14" s="167" t="s">
        <v>184</v>
      </c>
      <c r="D14" s="210"/>
      <c r="E14" s="216" t="s">
        <v>184</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c r="AO14" s="333" t="str">
        <f t="shared" si="2"/>
        <v>児童指導員</v>
      </c>
    </row>
    <row r="15" spans="1:41" ht="18" customHeight="1">
      <c r="A15" s="152">
        <v>4</v>
      </c>
      <c r="B15" s="206" t="s">
        <v>26</v>
      </c>
      <c r="C15" s="167" t="s">
        <v>187</v>
      </c>
      <c r="D15" s="210"/>
      <c r="E15" s="216" t="s">
        <v>187</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c r="AO15" s="333" t="str">
        <f t="shared" si="2"/>
        <v>保育士</v>
      </c>
    </row>
    <row r="16" spans="1:41" ht="18" customHeight="1">
      <c r="A16" s="152">
        <v>5</v>
      </c>
      <c r="B16" s="206" t="s">
        <v>44</v>
      </c>
      <c r="C16" s="167" t="s">
        <v>180</v>
      </c>
      <c r="D16" s="210"/>
      <c r="E16" s="216" t="s">
        <v>216</v>
      </c>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c r="AO16" s="333" t="str">
        <f t="shared" si="2"/>
        <v>その他職員</v>
      </c>
    </row>
    <row r="17" spans="1:41" ht="18" customHeight="1">
      <c r="A17" s="152">
        <v>6</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c r="AO17" s="333" t="str">
        <f t="shared" si="2"/>
        <v/>
      </c>
    </row>
    <row r="18" spans="1:41" ht="18" customHeight="1">
      <c r="A18" s="152">
        <v>7</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c r="AO18" s="333" t="str">
        <f t="shared" si="2"/>
        <v/>
      </c>
    </row>
    <row r="19" spans="1:41" ht="18" customHeight="1">
      <c r="A19" s="152">
        <v>8</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c r="AO19" s="333" t="str">
        <f t="shared" si="2"/>
        <v/>
      </c>
    </row>
    <row r="20" spans="1:41" ht="18" customHeight="1">
      <c r="A20" s="152">
        <v>9</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c r="AO20" s="333" t="str">
        <f t="shared" si="2"/>
        <v/>
      </c>
    </row>
    <row r="21" spans="1:41" ht="18" customHeight="1">
      <c r="A21" s="152">
        <v>10</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c r="AO21" s="333" t="str">
        <f t="shared" si="2"/>
        <v/>
      </c>
    </row>
    <row r="22" spans="1:41" ht="18" customHeight="1">
      <c r="A22" s="152">
        <v>11</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c r="AO22" s="333" t="str">
        <f t="shared" si="2"/>
        <v/>
      </c>
    </row>
    <row r="23" spans="1:41" ht="18" customHeight="1">
      <c r="A23" s="152">
        <v>12</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c r="AO23" s="333" t="str">
        <f t="shared" si="2"/>
        <v/>
      </c>
    </row>
    <row r="24" spans="1:41" ht="18" customHeight="1">
      <c r="A24" s="152">
        <v>13</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c r="AO24" s="333" t="str">
        <f t="shared" si="2"/>
        <v/>
      </c>
    </row>
    <row r="25" spans="1:41" ht="18" customHeight="1">
      <c r="A25" s="152">
        <v>14</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c r="AO25" s="333" t="str">
        <f t="shared" si="2"/>
        <v/>
      </c>
    </row>
    <row r="26" spans="1:41" ht="18" customHeight="1">
      <c r="A26" s="152">
        <v>15</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c r="AO26" s="333" t="str">
        <f t="shared" si="2"/>
        <v/>
      </c>
    </row>
    <row r="27" spans="1:41" ht="18" customHeight="1">
      <c r="A27" s="152">
        <v>16</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c r="AO27" s="333" t="str">
        <f t="shared" si="2"/>
        <v/>
      </c>
    </row>
    <row r="28" spans="1:41" ht="18" customHeight="1">
      <c r="A28" s="152">
        <v>17</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c r="AO28" s="333" t="str">
        <f t="shared" si="2"/>
        <v/>
      </c>
    </row>
    <row r="29" spans="1:41" ht="18" customHeight="1">
      <c r="A29" s="152">
        <v>18</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c r="AO29" s="333" t="str">
        <f t="shared" si="2"/>
        <v/>
      </c>
    </row>
    <row r="30" spans="1:41" ht="18" customHeight="1">
      <c r="A30" s="152">
        <v>19</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c r="AO30" s="333" t="str">
        <f t="shared" si="2"/>
        <v/>
      </c>
    </row>
    <row r="31" spans="1:41" ht="18" customHeight="1">
      <c r="A31" s="152">
        <v>20</v>
      </c>
      <c r="B31" s="206"/>
      <c r="C31" s="167"/>
      <c r="D31" s="210"/>
      <c r="E31" s="216"/>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93">
        <f t="shared" si="0"/>
        <v>0</v>
      </c>
      <c r="AL31" s="196">
        <f t="shared" si="1"/>
        <v>0</v>
      </c>
      <c r="AM31" s="199"/>
      <c r="AN31" s="199"/>
      <c r="AO31" s="333" t="str">
        <f t="shared" si="2"/>
        <v/>
      </c>
    </row>
    <row r="32" spans="1:41" ht="18" customHeight="1">
      <c r="A32" s="153" t="s">
        <v>138</v>
      </c>
      <c r="B32" s="154"/>
      <c r="C32" s="154"/>
      <c r="D32" s="154"/>
      <c r="E32" s="154"/>
      <c r="F32" s="176">
        <f t="shared" ref="F32:AJ32" si="3">+SUM(F12:F31)</f>
        <v>0</v>
      </c>
      <c r="G32" s="176">
        <f t="shared" si="3"/>
        <v>0</v>
      </c>
      <c r="H32" s="176">
        <f t="shared" si="3"/>
        <v>0</v>
      </c>
      <c r="I32" s="176">
        <f t="shared" si="3"/>
        <v>0</v>
      </c>
      <c r="J32" s="176">
        <f t="shared" si="3"/>
        <v>0</v>
      </c>
      <c r="K32" s="176">
        <f t="shared" si="3"/>
        <v>0</v>
      </c>
      <c r="L32" s="176">
        <f t="shared" si="3"/>
        <v>0</v>
      </c>
      <c r="M32" s="176">
        <f t="shared" si="3"/>
        <v>0</v>
      </c>
      <c r="N32" s="176">
        <f t="shared" si="3"/>
        <v>0</v>
      </c>
      <c r="O32" s="176">
        <f t="shared" si="3"/>
        <v>0</v>
      </c>
      <c r="P32" s="176">
        <f t="shared" si="3"/>
        <v>0</v>
      </c>
      <c r="Q32" s="176">
        <f t="shared" si="3"/>
        <v>0</v>
      </c>
      <c r="R32" s="176">
        <f t="shared" si="3"/>
        <v>0</v>
      </c>
      <c r="S32" s="176">
        <f t="shared" si="3"/>
        <v>0</v>
      </c>
      <c r="T32" s="176">
        <f t="shared" si="3"/>
        <v>0</v>
      </c>
      <c r="U32" s="176">
        <f t="shared" si="3"/>
        <v>0</v>
      </c>
      <c r="V32" s="176">
        <f t="shared" si="3"/>
        <v>0</v>
      </c>
      <c r="W32" s="176">
        <f t="shared" si="3"/>
        <v>0</v>
      </c>
      <c r="X32" s="176">
        <f t="shared" si="3"/>
        <v>0</v>
      </c>
      <c r="Y32" s="176">
        <f t="shared" si="3"/>
        <v>0</v>
      </c>
      <c r="Z32" s="176">
        <f t="shared" si="3"/>
        <v>0</v>
      </c>
      <c r="AA32" s="176">
        <f t="shared" si="3"/>
        <v>0</v>
      </c>
      <c r="AB32" s="176">
        <f t="shared" si="3"/>
        <v>0</v>
      </c>
      <c r="AC32" s="176">
        <f t="shared" si="3"/>
        <v>0</v>
      </c>
      <c r="AD32" s="176">
        <f t="shared" si="3"/>
        <v>0</v>
      </c>
      <c r="AE32" s="176">
        <f t="shared" si="3"/>
        <v>0</v>
      </c>
      <c r="AF32" s="176">
        <f t="shared" si="3"/>
        <v>0</v>
      </c>
      <c r="AG32" s="176">
        <f t="shared" si="3"/>
        <v>0</v>
      </c>
      <c r="AH32" s="176">
        <f t="shared" si="3"/>
        <v>0</v>
      </c>
      <c r="AI32" s="176">
        <f t="shared" si="3"/>
        <v>0</v>
      </c>
      <c r="AJ32" s="176">
        <f t="shared" si="3"/>
        <v>0</v>
      </c>
      <c r="AK32" s="193">
        <f t="shared" si="0"/>
        <v>0</v>
      </c>
      <c r="AL32" s="196">
        <f t="shared" si="1"/>
        <v>0</v>
      </c>
      <c r="AM32" s="151"/>
      <c r="AN32" s="151"/>
      <c r="AO32" s="334"/>
    </row>
    <row r="33" spans="1:41" ht="18" customHeight="1">
      <c r="A33" s="154" t="s">
        <v>169</v>
      </c>
      <c r="B33" s="154"/>
      <c r="C33" s="154"/>
      <c r="D33" s="154"/>
      <c r="E33" s="171"/>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6"/>
      <c r="AL33" s="197"/>
      <c r="AM33" s="151"/>
      <c r="AN33" s="151"/>
      <c r="AO33" s="334"/>
    </row>
    <row r="34" spans="1:41"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1"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1" ht="15" customHeight="1">
      <c r="A36" s="155"/>
      <c r="B36" s="155"/>
      <c r="C36" s="155"/>
      <c r="D36" s="155"/>
      <c r="E36" s="15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55"/>
      <c r="AL36" s="155"/>
      <c r="AM36" s="149"/>
    </row>
    <row r="37" spans="1:41" ht="5.0999999999999996" customHeight="1">
      <c r="A37" s="160"/>
      <c r="B37" s="160"/>
      <c r="C37" s="160"/>
      <c r="D37" s="160"/>
      <c r="E37" s="160"/>
      <c r="F37" s="160"/>
      <c r="G37" s="160"/>
      <c r="H37" s="160"/>
      <c r="I37" s="160"/>
      <c r="J37" s="147"/>
      <c r="K37" s="147"/>
      <c r="L37" s="147"/>
      <c r="M37" s="222"/>
      <c r="N37" s="147"/>
      <c r="O37" s="147"/>
      <c r="P37" s="147"/>
      <c r="Q37" s="211"/>
      <c r="W37" s="155"/>
      <c r="X37" s="147"/>
      <c r="Y37" s="147"/>
      <c r="Z37" s="147"/>
      <c r="AA37" s="147"/>
      <c r="AB37" s="147"/>
      <c r="AC37" s="147"/>
      <c r="AD37" s="147"/>
      <c r="AE37" s="147"/>
      <c r="AF37" s="147"/>
      <c r="AG37" s="147"/>
      <c r="AH37" s="147"/>
      <c r="AI37" s="147"/>
      <c r="AJ37" s="222"/>
      <c r="AK37" s="147"/>
      <c r="AL37" s="155"/>
      <c r="AM37" s="155"/>
      <c r="AN37" s="149"/>
    </row>
    <row r="38" spans="1:41" ht="21" customHeight="1">
      <c r="A38" s="180" t="s">
        <v>341</v>
      </c>
      <c r="B38" s="145"/>
      <c r="C38" s="156"/>
      <c r="D38" s="156"/>
      <c r="E38" s="156"/>
      <c r="F38" s="156"/>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56"/>
      <c r="AM38" s="156"/>
      <c r="AN38" s="149"/>
    </row>
    <row r="39" spans="1:41" ht="24.95" customHeight="1">
      <c r="A39" s="149"/>
      <c r="B39" s="155"/>
      <c r="C39" s="207" t="str">
        <f>IF(VLOOKUP($AK$1,選択肢!$A$1:$J$32,C44,FALSE)=0,"-",VLOOKUP($AK$1,選択肢!$A$1:$J$32,C44,FALSE))</f>
        <v>管理者</v>
      </c>
      <c r="D39" s="214"/>
      <c r="E39" s="195" t="str">
        <f>IF(VLOOKUP($AK$1,選択肢!$A$1:$J$32,E44,FALSE)=0,"-",VLOOKUP($AK$1,選択肢!$A$1:$J$32,E44,FALSE))</f>
        <v>児童発達支援管理責任者</v>
      </c>
      <c r="F39" s="195"/>
      <c r="G39" s="195"/>
      <c r="H39" s="195"/>
      <c r="I39" s="207" t="str">
        <f>IF(VLOOKUP($AK$1,選択肢!$A$1:$J$32,I44,FALSE)=0,"-",VLOOKUP($AK$1,選択肢!$A$1:$J$32,I44,FALSE))</f>
        <v>児童指導員</v>
      </c>
      <c r="J39" s="214"/>
      <c r="K39" s="214"/>
      <c r="L39" s="214"/>
      <c r="M39" s="214"/>
      <c r="N39" s="192"/>
      <c r="O39" s="207" t="str">
        <f>IF(VLOOKUP($AK$1,選択肢!$A$1:$J$32,O44,FALSE)=0,"-",VLOOKUP($AK$1,選択肢!$A$1:$J$32,O44,FALSE))</f>
        <v>保育士</v>
      </c>
      <c r="P39" s="214"/>
      <c r="Q39" s="214"/>
      <c r="R39" s="214"/>
      <c r="S39" s="214"/>
      <c r="T39" s="192"/>
      <c r="U39" s="207" t="str">
        <f>IF(VLOOKUP($AK$1,選択肢!$A$1:$J$32,U44,FALSE)=0,"-",VLOOKUP($AK$1,選択肢!$A$1:$J$32,U44,FALSE))</f>
        <v>機能訓練担当職員</v>
      </c>
      <c r="V39" s="214"/>
      <c r="W39" s="214"/>
      <c r="X39" s="214"/>
      <c r="Y39" s="214"/>
      <c r="Z39" s="192"/>
      <c r="AA39" s="207" t="str">
        <f>IF(VLOOKUP($AK$1,選択肢!$A$1:$J$32,AA44,FALSE)=0,"-",VLOOKUP($AK$1,選択肢!$A$1:$J$32,AA44,FALSE))</f>
        <v>看護職員</v>
      </c>
      <c r="AB39" s="214"/>
      <c r="AC39" s="214"/>
      <c r="AD39" s="214"/>
      <c r="AE39" s="214"/>
      <c r="AF39" s="192"/>
      <c r="AG39" s="195" t="str">
        <f>IF(VLOOKUP($AK$1,選択肢!$A$1:$J$32,AG44,FALSE)=0,"-",VLOOKUP($AK$1,選択肢!$A$1:$J$32,AG44,FALSE))</f>
        <v>その他職員</v>
      </c>
      <c r="AH39" s="195"/>
      <c r="AI39" s="195"/>
      <c r="AJ39" s="195"/>
      <c r="AK39" s="195"/>
      <c r="AL39" s="195" t="str">
        <f>IF(VLOOKUP($AK$1,選択肢!$A$1:$J$32,AL44,FALSE)=0,"-",VLOOKUP($AK$1,選択肢!$A$1:$J$32,AL44,FALSE))</f>
        <v>-</v>
      </c>
      <c r="AM39" s="195"/>
      <c r="AN39" s="149"/>
    </row>
    <row r="40" spans="1:41" ht="18" customHeight="1">
      <c r="A40" s="149"/>
      <c r="B40" s="155"/>
      <c r="C40" s="153" t="s">
        <v>246</v>
      </c>
      <c r="D40" s="153" t="s">
        <v>247</v>
      </c>
      <c r="E40" s="157" t="s">
        <v>246</v>
      </c>
      <c r="F40" s="157" t="s">
        <v>247</v>
      </c>
      <c r="G40" s="157"/>
      <c r="H40" s="157"/>
      <c r="I40" s="153" t="s">
        <v>246</v>
      </c>
      <c r="J40" s="154"/>
      <c r="K40" s="171"/>
      <c r="L40" s="153" t="s">
        <v>247</v>
      </c>
      <c r="M40" s="154"/>
      <c r="N40" s="171"/>
      <c r="O40" s="153" t="s">
        <v>246</v>
      </c>
      <c r="P40" s="154"/>
      <c r="Q40" s="171"/>
      <c r="R40" s="153" t="s">
        <v>247</v>
      </c>
      <c r="S40" s="154"/>
      <c r="T40" s="171"/>
      <c r="U40" s="153" t="s">
        <v>246</v>
      </c>
      <c r="V40" s="154"/>
      <c r="W40" s="171"/>
      <c r="X40" s="153" t="s">
        <v>247</v>
      </c>
      <c r="Y40" s="154"/>
      <c r="Z40" s="171"/>
      <c r="AA40" s="153" t="s">
        <v>246</v>
      </c>
      <c r="AB40" s="154"/>
      <c r="AC40" s="171"/>
      <c r="AD40" s="153" t="s">
        <v>247</v>
      </c>
      <c r="AE40" s="154"/>
      <c r="AF40" s="171"/>
      <c r="AG40" s="153" t="s">
        <v>246</v>
      </c>
      <c r="AH40" s="154"/>
      <c r="AI40" s="171"/>
      <c r="AJ40" s="153" t="s">
        <v>247</v>
      </c>
      <c r="AK40" s="171"/>
      <c r="AL40" s="157" t="s">
        <v>55</v>
      </c>
      <c r="AM40" s="157" t="s">
        <v>269</v>
      </c>
      <c r="AN40" s="149"/>
    </row>
    <row r="41" spans="1:41" ht="18" customHeight="1">
      <c r="A41" s="149"/>
      <c r="B41" s="157" t="s">
        <v>249</v>
      </c>
      <c r="C41" s="157">
        <f>COUNTIFS($AO$12:$AO$31,C$39,$C$12:$C$31,"A",$E$12:$E$31,"*")</f>
        <v>1</v>
      </c>
      <c r="D41" s="157">
        <f>COUNTIFS($AO$12:$AO$31,C$39,$C$12:$C$31,"B",$E$12:$E$31,"*")</f>
        <v>0</v>
      </c>
      <c r="E41" s="157">
        <f>COUNTIFS($AO$12:$AO$31,E$39,$C$12:$C$31,"A",$E$12:$E$31,"*")</f>
        <v>0</v>
      </c>
      <c r="F41" s="153">
        <f>COUNTIFS($AO$12:$AO$31,E$39,$C$12:$C$31,"B",$E$12:$E$31,"*")</f>
        <v>1</v>
      </c>
      <c r="G41" s="154"/>
      <c r="H41" s="171"/>
      <c r="I41" s="153">
        <f>COUNTIFS($AO$12:$AO$31,I$39,$C$12:$C$31,"A",$E$12:$E$31,"*")</f>
        <v>0</v>
      </c>
      <c r="J41" s="154"/>
      <c r="K41" s="171"/>
      <c r="L41" s="153">
        <f>COUNTIFS($AO$12:$AO$31,I$39,$C$12:$C$31,"B",$E$12:$E$31,"*")</f>
        <v>0</v>
      </c>
      <c r="M41" s="154"/>
      <c r="N41" s="171"/>
      <c r="O41" s="153">
        <f>COUNTIFS($AO$12:$AO$31,O$39,$C$12:$C$31,"A",$E$12:$E$31,"*")</f>
        <v>0</v>
      </c>
      <c r="P41" s="154"/>
      <c r="Q41" s="171"/>
      <c r="R41" s="153">
        <f>COUNTIFS($AO$12:$AO$31,O$39,$C$12:$C$31,"B",$E$12:$E$31,"*")</f>
        <v>0</v>
      </c>
      <c r="S41" s="154"/>
      <c r="T41" s="171"/>
      <c r="U41" s="153">
        <f>COUNTIFS($AO$12:$AO$31,U$39,$C$12:$C$31,"A",$E$12:$E$31,"*")</f>
        <v>0</v>
      </c>
      <c r="V41" s="154"/>
      <c r="W41" s="171"/>
      <c r="X41" s="153">
        <f>COUNTIFS($AO$12:$AO$31,U$39,$C$12:$C$31,"B",$E$12:$E$31,"*")</f>
        <v>0</v>
      </c>
      <c r="Y41" s="154"/>
      <c r="Z41" s="171"/>
      <c r="AA41" s="153">
        <f>COUNTIFS($AO$12:$AO$31,AA$39,$C$12:$C$31,"A",$E$12:$E$31,"*")</f>
        <v>0</v>
      </c>
      <c r="AB41" s="154"/>
      <c r="AC41" s="171"/>
      <c r="AD41" s="153">
        <f>COUNTIFS($AO$12:$AO$31,AA$39,$C$12:$C$31,"B",$E$12:$E$31,"*")</f>
        <v>0</v>
      </c>
      <c r="AE41" s="154"/>
      <c r="AF41" s="171"/>
      <c r="AG41" s="153">
        <f>COUNTIFS($AO$12:$AO$31,AG$39,$C$12:$C$31,"A",$E$12:$E$31,"*")</f>
        <v>1</v>
      </c>
      <c r="AH41" s="154"/>
      <c r="AI41" s="171"/>
      <c r="AJ41" s="153">
        <f>COUNTIFS($AO$12:$AO$31,AG$39,$C$12:$C$31,"B",$E$12:$E$31,"*")</f>
        <v>0</v>
      </c>
      <c r="AK41" s="171"/>
      <c r="AL41" s="157">
        <f>COUNTIFS($AO$12:$AO$31,AL$39,$C$12:$C$31,"A",$E$12:$E$31,"*")</f>
        <v>0</v>
      </c>
      <c r="AM41" s="157">
        <f>COUNTIFS($AO$12:$AO$31,AL$39,$C$12:$C$31,"B",$E$12:$E$31,"*")</f>
        <v>0</v>
      </c>
      <c r="AN41" s="149"/>
    </row>
    <row r="42" spans="1:41" ht="18" customHeight="1">
      <c r="A42" s="149"/>
      <c r="B42" s="195" t="s">
        <v>251</v>
      </c>
      <c r="C42" s="157">
        <f>COUNTIFS($AO$12:$AO$31,C$39,$C$12:$C$31,"C",$E$12:$E$31,"*")</f>
        <v>0</v>
      </c>
      <c r="D42" s="157">
        <f>COUNTIFS($AO$12:$AO$31,C$39,$C$12:$C$31,"D",$E$12:$E$31,"*")</f>
        <v>0</v>
      </c>
      <c r="E42" s="157">
        <f>COUNTIFS($AO$12:$AO$31,E$39,$C$12:$C$31,"C",$E$12:$E$31,"*")</f>
        <v>0</v>
      </c>
      <c r="F42" s="153">
        <f>COUNTIFS($AO$12:$AO$31,E$39,$C$12:$C$31,"D",$E$12:$E$31,"*")</f>
        <v>0</v>
      </c>
      <c r="G42" s="154"/>
      <c r="H42" s="171"/>
      <c r="I42" s="153">
        <f>COUNTIFS($AO$12:$AO$31,I$39,$C$12:$C$31,"C",$E$12:$E$31,"*")</f>
        <v>1</v>
      </c>
      <c r="J42" s="154"/>
      <c r="K42" s="171"/>
      <c r="L42" s="153">
        <f>COUNTIFS($AO$12:$AO$31,I$39,$C$12:$C$31,"D",$E$12:$E$31,"*")</f>
        <v>0</v>
      </c>
      <c r="M42" s="154"/>
      <c r="N42" s="171"/>
      <c r="O42" s="153">
        <f>COUNTIFS($AO$12:$AO$31,O$39,$C$12:$C$31,"C",$E$12:$E$31,"*")</f>
        <v>0</v>
      </c>
      <c r="P42" s="154"/>
      <c r="Q42" s="171"/>
      <c r="R42" s="153">
        <f>COUNTIFS($AO$12:$AO$31,O$39,$C$12:$C$31,"D",$E$12:$E$31,"*")</f>
        <v>1</v>
      </c>
      <c r="S42" s="154"/>
      <c r="T42" s="171"/>
      <c r="U42" s="153">
        <f>COUNTIFS($AO$12:$AO$31,U$39,$C$12:$C$31,"C",$E$12:$E$31,"*")</f>
        <v>0</v>
      </c>
      <c r="V42" s="154"/>
      <c r="W42" s="171"/>
      <c r="X42" s="153">
        <f>COUNTIFS($AO$12:$AO$31,U$39,$C$12:$C$31,"D",$E$12:$E$31,"*")</f>
        <v>0</v>
      </c>
      <c r="Y42" s="154"/>
      <c r="Z42" s="171"/>
      <c r="AA42" s="153">
        <f>COUNTIFS($AO$12:$AO$31,AA$39,$C$12:$C$31,"C",$E$12:$E$31,"*")</f>
        <v>0</v>
      </c>
      <c r="AB42" s="154"/>
      <c r="AC42" s="171"/>
      <c r="AD42" s="153">
        <f>COUNTIFS($AO$12:$AO$31,AA$39,$C$12:$C$31,"D",$E$12:$E$31,"*")</f>
        <v>0</v>
      </c>
      <c r="AE42" s="154"/>
      <c r="AF42" s="171"/>
      <c r="AG42" s="153">
        <f>COUNTIFS($AO$12:$AO$31,AG$39,$C$12:$C$31,"C",$E$12:$E$31,"*")</f>
        <v>0</v>
      </c>
      <c r="AH42" s="154"/>
      <c r="AI42" s="171"/>
      <c r="AJ42" s="153">
        <f>COUNTIFS($AO$12:$AO$31,AG$39,$C$12:$C$31,"D",$E$12:$E$31,"*")</f>
        <v>0</v>
      </c>
      <c r="AK42" s="171"/>
      <c r="AL42" s="157">
        <f>COUNTIFS($AO$12:$AO$31,AL$39,$C$12:$C$31,"C",$E$12:$E$31,"*")</f>
        <v>0</v>
      </c>
      <c r="AM42" s="157">
        <f>COUNTIFS($AO$12:$AO$31,AL$39,$C$12:$C$31,"D",$E$12:$E$31,"*")</f>
        <v>0</v>
      </c>
      <c r="AN42" s="149"/>
    </row>
    <row r="43" spans="1:41" ht="24.95" customHeight="1">
      <c r="A43" s="149"/>
      <c r="B43" s="195" t="s">
        <v>252</v>
      </c>
      <c r="C43" s="207" t="str">
        <f>IF($AK$3="４週",SUMIFS($AK$12:$AK$31,$AO$12:$AO$31,C39)/4/$AH$6,IF($AK$3="歴月",SUMIFS($AK$12:$AK$31,$AO$12:$AO$31,C39)/$AL$6,"記載する期間を選択してください"))</f>
        <v>記載する期間を選択してください</v>
      </c>
      <c r="D43" s="192"/>
      <c r="E43" s="207" t="str">
        <f>IF($AK$3="４週",SUMIFS($AK$12:$AK$31,$AO$12:$AO$31,E39)/4/$AH$6,IF($AK$3="歴月",SUMIFS($AK$12:$AK$31,$AO$12:$AO$31,E39)/$AL$6,"記載する期間を選択してください"))</f>
        <v>記載する期間を選択してください</v>
      </c>
      <c r="F43" s="214"/>
      <c r="G43" s="214"/>
      <c r="H43" s="192"/>
      <c r="I43" s="207" t="str">
        <f>IF($AK$3="４週",SUMIFS($AK$12:$AK$31,$AO$12:$AO$31,I39)/4/$AH$6,IF($AK$3="歴月",SUMIFS($AK$12:$AK$31,$AO$12:$AO$31,I39)/$AL$6,"記載する期間を選択してください"))</f>
        <v>記載する期間を選択してください</v>
      </c>
      <c r="J43" s="214"/>
      <c r="K43" s="214"/>
      <c r="L43" s="214"/>
      <c r="M43" s="214"/>
      <c r="N43" s="192"/>
      <c r="O43" s="207" t="str">
        <f>IF($AK$3="４週",SUMIFS($AK$12:$AK$31,$AO$12:$AO$31,O39)/4/$AH$6,IF($AK$3="歴月",SUMIFS($AK$12:$AK$31,$AO$12:$AO$31,O39)/$AL$6,"記載する期間を選択してください"))</f>
        <v>記載する期間を選択してください</v>
      </c>
      <c r="P43" s="214"/>
      <c r="Q43" s="214"/>
      <c r="R43" s="214"/>
      <c r="S43" s="214"/>
      <c r="T43" s="192"/>
      <c r="U43" s="207" t="str">
        <f>IF($AK$3="４週",SUMIFS($AK$12:$AK$31,$AO$12:$AO$31,U39)/4/$AH$6,IF($AK$3="歴月",SUMIFS($AK$12:$AK$31,$AO$12:$AO$31,U39)/$AL$6,"記載する期間を選択してください"))</f>
        <v>記載する期間を選択してください</v>
      </c>
      <c r="V43" s="214"/>
      <c r="W43" s="214"/>
      <c r="X43" s="214"/>
      <c r="Y43" s="214"/>
      <c r="Z43" s="192"/>
      <c r="AA43" s="207" t="str">
        <f>IF($AK$3="４週",SUMIFS($AK$12:$AK$31,$AO$12:$AO$31,AA39)/4/$AH$6,IF($AK$3="歴月",SUMIFS($AK$12:$AK$31,$AO$12:$AO$31,AA39)/$AL$6,"記載する期間を選択してください"))</f>
        <v>記載する期間を選択してください</v>
      </c>
      <c r="AB43" s="214"/>
      <c r="AC43" s="214"/>
      <c r="AD43" s="214"/>
      <c r="AE43" s="214"/>
      <c r="AF43" s="192"/>
      <c r="AG43" s="207" t="str">
        <f>IF($AK$3="４週",SUMIFS($AK$12:$AK$31,$AO$12:$AO$31,AG39)/4/$AH$6,IF($AK$3="歴月",SUMIFS($AK$12:$AK$31,$AO$12:$AO$31,AG39)/$AL$6,"記載する期間を選択してください"))</f>
        <v>記載する期間を選択してください</v>
      </c>
      <c r="AH43" s="214"/>
      <c r="AI43" s="214"/>
      <c r="AJ43" s="214"/>
      <c r="AK43" s="192"/>
      <c r="AL43" s="207" t="str">
        <f>IF($AK$3="４週",SUMIFS($AK$12:$AK$31,$AO$12:$AO$31,AL39)/4/$AH$6,IF($AK$3="歴月",SUMIFS($AK$12:$AK$31,$AO$12:$AO$31,AL39)/$AL$6,"記載する期間を選択してください"))</f>
        <v>記載する期間を選択してください</v>
      </c>
      <c r="AM43" s="192"/>
      <c r="AN43" s="149"/>
    </row>
    <row r="44" spans="1:41" ht="5.0999999999999996" customHeight="1">
      <c r="A44" s="149"/>
      <c r="B44" s="145"/>
      <c r="C44" s="179">
        <v>2</v>
      </c>
      <c r="D44" s="179"/>
      <c r="E44" s="179">
        <v>3</v>
      </c>
      <c r="F44" s="179"/>
      <c r="G44" s="179"/>
      <c r="H44" s="179"/>
      <c r="I44" s="179">
        <v>4</v>
      </c>
      <c r="J44" s="179"/>
      <c r="K44" s="179"/>
      <c r="L44" s="179"/>
      <c r="M44" s="179"/>
      <c r="N44" s="179"/>
      <c r="O44" s="179">
        <v>5</v>
      </c>
      <c r="P44" s="179"/>
      <c r="Q44" s="179"/>
      <c r="R44" s="179"/>
      <c r="S44" s="179"/>
      <c r="T44" s="179"/>
      <c r="U44" s="179">
        <v>6</v>
      </c>
      <c r="V44" s="179"/>
      <c r="W44" s="179"/>
      <c r="X44" s="179"/>
      <c r="Y44" s="179"/>
      <c r="Z44" s="179"/>
      <c r="AA44" s="179">
        <v>7</v>
      </c>
      <c r="AB44" s="179"/>
      <c r="AC44" s="179"/>
      <c r="AD44" s="179"/>
      <c r="AE44" s="179"/>
      <c r="AF44" s="179"/>
      <c r="AG44" s="179">
        <v>8</v>
      </c>
      <c r="AH44" s="179"/>
      <c r="AI44" s="179"/>
      <c r="AJ44" s="179"/>
      <c r="AK44" s="179"/>
      <c r="AL44" s="179">
        <v>9</v>
      </c>
      <c r="AM44" s="156"/>
      <c r="AN44" s="149"/>
    </row>
    <row r="45" spans="1:41" ht="15" customHeight="1">
      <c r="A45" s="147" t="s">
        <v>170</v>
      </c>
      <c r="B45" s="159"/>
      <c r="C45" s="159"/>
      <c r="D45" s="159"/>
      <c r="E45" s="159"/>
      <c r="F45" s="178"/>
      <c r="G45" s="159"/>
      <c r="H45" s="179"/>
      <c r="I45" s="179"/>
      <c r="J45" s="179"/>
      <c r="K45" s="179"/>
      <c r="L45" s="179"/>
      <c r="M45" s="179"/>
      <c r="N45" s="179"/>
      <c r="O45" s="179"/>
      <c r="P45" s="179"/>
      <c r="Q45" s="179"/>
      <c r="R45" s="179">
        <v>6</v>
      </c>
      <c r="S45" s="179"/>
      <c r="T45" s="179"/>
      <c r="U45" s="179"/>
      <c r="V45" s="179"/>
      <c r="W45" s="179"/>
      <c r="X45" s="179">
        <v>7</v>
      </c>
      <c r="Y45" s="179"/>
      <c r="Z45" s="179"/>
      <c r="AA45" s="179"/>
      <c r="AB45" s="179"/>
      <c r="AC45" s="179"/>
      <c r="AD45" s="179">
        <v>8</v>
      </c>
      <c r="AE45" s="179"/>
      <c r="AF45" s="179"/>
      <c r="AG45" s="187"/>
      <c r="AH45" s="187"/>
      <c r="AI45" s="187"/>
      <c r="AJ45" s="187">
        <v>9</v>
      </c>
      <c r="AK45" s="179"/>
      <c r="AL45" s="179"/>
      <c r="AM45" s="149"/>
    </row>
    <row r="46" spans="1:41" s="147" customFormat="1" ht="15" customHeight="1">
      <c r="A46" s="147" t="s">
        <v>53</v>
      </c>
      <c r="B46" s="160"/>
      <c r="C46" s="160"/>
      <c r="D46" s="160"/>
      <c r="E46" s="160"/>
      <c r="F46" s="160"/>
      <c r="G46" s="16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row>
    <row r="47" spans="1:41" s="147" customFormat="1" ht="15" customHeight="1">
      <c r="A47" s="147" t="s">
        <v>171</v>
      </c>
      <c r="B47" s="160"/>
      <c r="C47" s="160"/>
      <c r="D47" s="160"/>
      <c r="E47" s="160"/>
      <c r="F47" s="160"/>
      <c r="G47" s="16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row>
    <row r="48" spans="1:41" s="147" customFormat="1" ht="15" customHeight="1">
      <c r="A48" s="160" t="s">
        <v>342</v>
      </c>
      <c r="C48" s="160"/>
      <c r="D48" s="160"/>
      <c r="E48" s="160"/>
      <c r="F48" s="160"/>
      <c r="G48" s="16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row>
    <row r="49" spans="1:39" s="147" customFormat="1" ht="15" customHeight="1">
      <c r="A49" s="147" t="s">
        <v>42</v>
      </c>
      <c r="B49" s="160"/>
      <c r="C49" s="160"/>
      <c r="D49" s="160"/>
      <c r="E49" s="160"/>
      <c r="F49" s="160"/>
      <c r="G49" s="16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row>
    <row r="50" spans="1:39" s="147" customFormat="1" ht="15" customHeight="1">
      <c r="A50" s="147" t="s">
        <v>172</v>
      </c>
      <c r="B50" s="160"/>
      <c r="C50" s="160"/>
      <c r="D50" s="160"/>
      <c r="E50" s="160"/>
      <c r="F50" s="160"/>
      <c r="G50" s="16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row>
    <row r="51" spans="1:39" ht="15" customHeight="1">
      <c r="A51" s="147" t="s">
        <v>173</v>
      </c>
      <c r="B51" s="161"/>
      <c r="C51" s="147"/>
      <c r="D51" s="147"/>
      <c r="E51" s="147"/>
      <c r="F51" s="147"/>
      <c r="G51" s="147"/>
    </row>
    <row r="52" spans="1:39" ht="15" customHeight="1">
      <c r="A52" s="147" t="s">
        <v>174</v>
      </c>
      <c r="B52" s="161"/>
      <c r="C52" s="147"/>
      <c r="D52" s="147"/>
      <c r="E52" s="147"/>
      <c r="F52" s="147"/>
      <c r="G52" s="147"/>
    </row>
    <row r="53" spans="1:39" ht="15" customHeight="1">
      <c r="A53" s="147"/>
      <c r="B53" s="157" t="s">
        <v>175</v>
      </c>
      <c r="C53" s="157" t="s">
        <v>176</v>
      </c>
      <c r="D53" s="157"/>
      <c r="E53" s="157"/>
      <c r="F53" s="147"/>
      <c r="G53" s="147"/>
    </row>
    <row r="54" spans="1:39" ht="15" customHeight="1">
      <c r="A54" s="147"/>
      <c r="B54" s="162" t="s">
        <v>180</v>
      </c>
      <c r="C54" s="168" t="s">
        <v>181</v>
      </c>
      <c r="D54" s="168"/>
      <c r="E54" s="168"/>
      <c r="F54" s="147"/>
      <c r="G54" s="147"/>
    </row>
    <row r="55" spans="1:39" ht="15" customHeight="1">
      <c r="A55" s="147"/>
      <c r="B55" s="162" t="s">
        <v>182</v>
      </c>
      <c r="C55" s="168" t="s">
        <v>183</v>
      </c>
      <c r="D55" s="168"/>
      <c r="E55" s="168"/>
      <c r="F55" s="147"/>
      <c r="G55" s="147"/>
    </row>
    <row r="56" spans="1:39" ht="15" customHeight="1">
      <c r="A56" s="147"/>
      <c r="B56" s="162" t="s">
        <v>184</v>
      </c>
      <c r="C56" s="168" t="s">
        <v>185</v>
      </c>
      <c r="D56" s="168"/>
      <c r="E56" s="168"/>
      <c r="F56" s="147"/>
      <c r="G56" s="147"/>
    </row>
    <row r="57" spans="1:39" ht="15" customHeight="1">
      <c r="A57" s="147"/>
      <c r="B57" s="162" t="s">
        <v>187</v>
      </c>
      <c r="C57" s="168" t="s">
        <v>188</v>
      </c>
      <c r="D57" s="168"/>
      <c r="E57" s="168"/>
      <c r="F57" s="147"/>
      <c r="G57" s="147"/>
    </row>
    <row r="58" spans="1:39" ht="15" customHeight="1">
      <c r="A58" s="147"/>
      <c r="B58" s="147" t="s">
        <v>190</v>
      </c>
      <c r="C58" s="147"/>
      <c r="D58" s="147"/>
      <c r="E58" s="147"/>
      <c r="F58" s="147"/>
      <c r="G58" s="147"/>
    </row>
    <row r="59" spans="1:39" ht="15" customHeight="1">
      <c r="A59" s="147"/>
      <c r="B59" s="147" t="s">
        <v>30</v>
      </c>
      <c r="C59" s="147"/>
      <c r="D59" s="147"/>
      <c r="E59" s="147"/>
      <c r="F59" s="147"/>
      <c r="G59" s="147"/>
    </row>
    <row r="60" spans="1:39" ht="15" customHeight="1">
      <c r="A60" s="147"/>
      <c r="B60" s="147" t="s">
        <v>191</v>
      </c>
      <c r="C60" s="147"/>
      <c r="D60" s="147"/>
      <c r="E60" s="147"/>
      <c r="F60" s="147"/>
      <c r="G60" s="147"/>
    </row>
    <row r="61" spans="1:39" ht="15" customHeight="1">
      <c r="A61" s="147" t="s">
        <v>192</v>
      </c>
      <c r="B61" s="161"/>
      <c r="C61" s="147"/>
      <c r="D61" s="147"/>
      <c r="E61" s="147"/>
      <c r="F61" s="147"/>
      <c r="G61" s="147"/>
    </row>
    <row r="62" spans="1:39" ht="15" customHeight="1">
      <c r="A62" s="147" t="s">
        <v>343</v>
      </c>
      <c r="B62" s="161"/>
      <c r="C62" s="147"/>
      <c r="D62" s="147"/>
      <c r="E62" s="147"/>
      <c r="F62" s="147"/>
      <c r="G62" s="147"/>
    </row>
    <row r="63" spans="1:39" ht="15" customHeight="1">
      <c r="A63" s="147" t="s">
        <v>193</v>
      </c>
      <c r="B63" s="161"/>
      <c r="C63" s="147"/>
      <c r="D63" s="147"/>
      <c r="E63" s="147"/>
      <c r="F63" s="147"/>
      <c r="G63" s="147"/>
    </row>
    <row r="64" spans="1:39" ht="15" customHeight="1">
      <c r="A64" s="147" t="s">
        <v>194</v>
      </c>
      <c r="B64" s="161"/>
      <c r="C64" s="147"/>
      <c r="D64" s="147"/>
      <c r="E64" s="147"/>
      <c r="F64" s="147"/>
      <c r="G64" s="147"/>
    </row>
    <row r="65" spans="1:7" ht="15" customHeight="1">
      <c r="A65" s="147" t="s">
        <v>195</v>
      </c>
      <c r="B65" s="161"/>
      <c r="C65" s="147"/>
      <c r="D65" s="147"/>
      <c r="E65" s="147"/>
      <c r="F65" s="147"/>
      <c r="G65" s="147"/>
    </row>
    <row r="66" spans="1:7" ht="15" customHeight="1">
      <c r="A66" s="147" t="s">
        <v>196</v>
      </c>
      <c r="B66" s="161"/>
      <c r="C66" s="147"/>
      <c r="D66" s="147"/>
      <c r="E66" s="147"/>
      <c r="F66" s="147"/>
      <c r="G66" s="147"/>
    </row>
    <row r="67" spans="1:7" ht="15" customHeight="1">
      <c r="A67" s="147"/>
      <c r="B67" s="147" t="s">
        <v>99</v>
      </c>
      <c r="C67" s="147"/>
      <c r="D67" s="147"/>
      <c r="E67" s="147"/>
      <c r="F67" s="147"/>
      <c r="G67" s="147"/>
    </row>
    <row r="68" spans="1:7" ht="15" customHeight="1">
      <c r="A68" s="147"/>
      <c r="B68" s="147" t="s">
        <v>197</v>
      </c>
      <c r="C68" s="147"/>
      <c r="D68" s="147"/>
      <c r="E68" s="147"/>
      <c r="F68" s="147"/>
      <c r="G68" s="147"/>
    </row>
    <row r="69" spans="1:7" ht="15" customHeight="1">
      <c r="A69" s="147" t="s">
        <v>133</v>
      </c>
      <c r="B69" s="161"/>
      <c r="C69" s="147"/>
      <c r="D69" s="147"/>
      <c r="E69" s="147"/>
      <c r="F69" s="147"/>
      <c r="G69" s="147"/>
    </row>
    <row r="70" spans="1:7" ht="15" customHeight="1">
      <c r="A70" s="147" t="s">
        <v>199</v>
      </c>
      <c r="B70" s="161"/>
      <c r="C70" s="147"/>
      <c r="D70" s="147"/>
      <c r="E70" s="147"/>
      <c r="F70" s="147"/>
      <c r="G70" s="147"/>
    </row>
    <row r="71" spans="1:7" ht="15" customHeight="1">
      <c r="A71" s="147" t="s">
        <v>200</v>
      </c>
      <c r="B71" s="161"/>
      <c r="C71" s="147"/>
      <c r="D71" s="147"/>
      <c r="E71" s="147"/>
      <c r="F71" s="147"/>
      <c r="G71" s="147"/>
    </row>
    <row r="72" spans="1:7" ht="15" customHeight="1">
      <c r="A72" s="147" t="s">
        <v>201</v>
      </c>
      <c r="B72" s="161"/>
      <c r="C72" s="147"/>
      <c r="D72" s="147"/>
      <c r="E72" s="147"/>
      <c r="F72" s="147"/>
      <c r="G72" s="147"/>
    </row>
    <row r="73" spans="1:7" ht="15" customHeight="1">
      <c r="A73" s="147" t="s">
        <v>203</v>
      </c>
      <c r="B73" s="161"/>
      <c r="C73" s="147"/>
      <c r="D73" s="147"/>
      <c r="E73" s="147"/>
      <c r="F73" s="147"/>
      <c r="G73" s="147"/>
    </row>
    <row r="74" spans="1:7" ht="15" customHeight="1">
      <c r="A74" s="147" t="s">
        <v>60</v>
      </c>
      <c r="B74" s="161"/>
      <c r="C74" s="147"/>
      <c r="D74" s="147"/>
      <c r="E74" s="147"/>
      <c r="F74" s="147"/>
      <c r="G74" s="147"/>
    </row>
    <row r="75" spans="1:7" ht="15" customHeight="1">
      <c r="A75" s="147" t="s">
        <v>205</v>
      </c>
      <c r="B75" s="161"/>
      <c r="C75" s="147"/>
      <c r="D75" s="147"/>
      <c r="E75" s="147"/>
      <c r="F75" s="147"/>
      <c r="G75" s="147"/>
    </row>
    <row r="76" spans="1:7" ht="15" customHeight="1">
      <c r="A76" s="147" t="s">
        <v>206</v>
      </c>
      <c r="B76" s="161"/>
      <c r="C76" s="147"/>
      <c r="D76" s="147"/>
      <c r="E76" s="147"/>
      <c r="F76" s="147"/>
      <c r="G76" s="147"/>
    </row>
  </sheetData>
  <mergeCells count="102">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C39:D39"/>
    <mergeCell ref="E39:H39"/>
    <mergeCell ref="I39:N39"/>
    <mergeCell ref="O39:T39"/>
    <mergeCell ref="U39:Z39"/>
    <mergeCell ref="AA39:AF39"/>
    <mergeCell ref="AG39:AK39"/>
    <mergeCell ref="AL39:AM39"/>
    <mergeCell ref="F40:H40"/>
    <mergeCell ref="I40:K40"/>
    <mergeCell ref="L40:N40"/>
    <mergeCell ref="O40:Q40"/>
    <mergeCell ref="R40:T40"/>
    <mergeCell ref="U40:W40"/>
    <mergeCell ref="X40:Z40"/>
    <mergeCell ref="AA40:AC40"/>
    <mergeCell ref="AD40:AF40"/>
    <mergeCell ref="AG40:AI40"/>
    <mergeCell ref="AJ40:AK40"/>
    <mergeCell ref="F41:H41"/>
    <mergeCell ref="I41:K41"/>
    <mergeCell ref="L41:N41"/>
    <mergeCell ref="O41:Q41"/>
    <mergeCell ref="R41:T41"/>
    <mergeCell ref="U41:W41"/>
    <mergeCell ref="X41:Z41"/>
    <mergeCell ref="AA41:AC41"/>
    <mergeCell ref="AD41:AF41"/>
    <mergeCell ref="AG41:AI41"/>
    <mergeCell ref="AJ41:AK41"/>
    <mergeCell ref="F42:H42"/>
    <mergeCell ref="I42:K42"/>
    <mergeCell ref="L42:N42"/>
    <mergeCell ref="O42:Q42"/>
    <mergeCell ref="R42:T42"/>
    <mergeCell ref="U42:W42"/>
    <mergeCell ref="X42:Z42"/>
    <mergeCell ref="AA42:AC42"/>
    <mergeCell ref="AD42:AF42"/>
    <mergeCell ref="AG42:AI42"/>
    <mergeCell ref="AJ42:AK42"/>
    <mergeCell ref="C43:D43"/>
    <mergeCell ref="E43:H43"/>
    <mergeCell ref="I43:N43"/>
    <mergeCell ref="O43:T43"/>
    <mergeCell ref="U43:Z43"/>
    <mergeCell ref="AA43:AF43"/>
    <mergeCell ref="AG43:AK43"/>
    <mergeCell ref="AL43:AM43"/>
    <mergeCell ref="C53:E53"/>
    <mergeCell ref="C54:E54"/>
    <mergeCell ref="C55:E55"/>
    <mergeCell ref="C56:E56"/>
    <mergeCell ref="C57:E57"/>
    <mergeCell ref="A8:A11"/>
    <mergeCell ref="B8:B9"/>
    <mergeCell ref="C8:C11"/>
    <mergeCell ref="D8:D11"/>
    <mergeCell ref="E8:E11"/>
    <mergeCell ref="AK8:AK11"/>
    <mergeCell ref="AL8:AL11"/>
    <mergeCell ref="AM8:AN11"/>
    <mergeCell ref="B10:B11"/>
    <mergeCell ref="AM32:AN33"/>
  </mergeCells>
  <phoneticPr fontId="4"/>
  <dataValidations count="6">
    <dataValidation type="list" allowBlank="1" showDropDown="0" showInputMessage="1" showErrorMessage="0" sqref="B14:B31">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operator="greaterThanOrEqual" allowBlank="1" showDropDown="0" showInputMessage="1" showErrorMessage="1" sqref="I37 L37"/>
    <dataValidation type="list" allowBlank="1" showDropDown="0" showInputMessage="1" showErrorMessage="1" sqref="C12:C31">
      <formula1>"A,B,C,D"</formula1>
    </dataValidation>
    <dataValidation allowBlank="1" showDropDown="0" showInputMessage="1" showErrorMessage="0" sqref="B12:B1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sheetPr codeName="Sheet23"/>
  <dimension ref="A1:AO74"/>
  <sheetViews>
    <sheetView showGridLines="0" view="pageBreakPreview" zoomScaleSheetLayoutView="100" workbookViewId="0">
      <selection activeCell="B10" sqref="B10:B11"/>
    </sheetView>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1"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263</v>
      </c>
      <c r="AL1" s="189"/>
      <c r="AM1" s="189"/>
      <c r="AN1" s="189"/>
    </row>
    <row r="2" spans="1:41"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1"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1"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1"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83"/>
      <c r="Z5" s="183"/>
      <c r="AA5" s="183"/>
      <c r="AB5" s="149"/>
      <c r="AC5" s="183"/>
      <c r="AD5" s="183"/>
      <c r="AE5" s="183"/>
      <c r="AF5" s="149"/>
      <c r="AG5" s="149"/>
      <c r="AH5" s="149"/>
      <c r="AI5" s="184" t="s">
        <v>339</v>
      </c>
      <c r="AJ5" s="184"/>
      <c r="AK5" s="191"/>
      <c r="AL5" s="191"/>
      <c r="AM5" s="191"/>
      <c r="AN5" s="191"/>
    </row>
    <row r="6" spans="1:41" ht="18" customHeight="1">
      <c r="A6" s="150"/>
      <c r="B6" s="150"/>
      <c r="C6" s="150"/>
      <c r="D6" s="150"/>
      <c r="E6" s="150"/>
      <c r="F6" s="150"/>
      <c r="G6" s="150"/>
      <c r="H6" s="150"/>
      <c r="I6" s="150"/>
      <c r="J6" s="150"/>
      <c r="K6" s="150"/>
      <c r="L6" s="150"/>
      <c r="M6" s="150"/>
      <c r="N6" s="150"/>
      <c r="O6" s="150"/>
      <c r="P6" s="150"/>
      <c r="Q6" s="150"/>
      <c r="R6" s="150"/>
      <c r="S6" s="150"/>
      <c r="U6" s="150"/>
      <c r="V6" s="150"/>
      <c r="W6" s="150"/>
      <c r="Y6" s="183"/>
      <c r="Z6" s="183"/>
      <c r="AA6" s="183"/>
      <c r="AB6" s="149"/>
      <c r="AC6" s="183"/>
      <c r="AD6" s="183"/>
      <c r="AE6" s="183"/>
      <c r="AF6" s="183"/>
      <c r="AG6" s="186" t="s">
        <v>147</v>
      </c>
      <c r="AH6" s="241"/>
      <c r="AI6" s="241"/>
      <c r="AJ6" s="241"/>
      <c r="AK6" s="183" t="s">
        <v>148</v>
      </c>
      <c r="AL6" s="247"/>
      <c r="AM6" s="183" t="s">
        <v>149</v>
      </c>
      <c r="AN6" s="149"/>
    </row>
    <row r="7" spans="1:41" ht="9.9499999999999993" customHeight="1">
      <c r="A7" s="149"/>
      <c r="B7" s="155"/>
      <c r="C7" s="155"/>
      <c r="D7" s="155"/>
      <c r="E7" s="155"/>
      <c r="F7" s="155"/>
      <c r="G7" s="155"/>
      <c r="H7" s="155"/>
      <c r="I7" s="155"/>
      <c r="J7" s="155"/>
      <c r="K7" s="155"/>
      <c r="L7" s="155"/>
      <c r="M7" s="155"/>
      <c r="N7" s="155"/>
      <c r="O7" s="155"/>
      <c r="P7" s="155"/>
      <c r="Q7" s="155"/>
      <c r="R7" s="155"/>
      <c r="S7" s="155"/>
      <c r="T7" s="155"/>
      <c r="U7" s="155"/>
      <c r="V7" s="155"/>
      <c r="W7" s="155"/>
      <c r="X7" s="156"/>
      <c r="Y7" s="156"/>
      <c r="Z7" s="156"/>
      <c r="AA7" s="156"/>
      <c r="AB7" s="156"/>
      <c r="AC7" s="156"/>
      <c r="AD7" s="156"/>
      <c r="AE7" s="156"/>
      <c r="AF7" s="156"/>
      <c r="AG7" s="156"/>
      <c r="AH7" s="156"/>
      <c r="AI7" s="156"/>
      <c r="AJ7" s="156"/>
      <c r="AK7" s="156"/>
      <c r="AL7" s="156"/>
      <c r="AM7" s="149"/>
      <c r="AN7" s="149"/>
    </row>
    <row r="8" spans="1:41" ht="15" customHeight="1">
      <c r="A8" s="151" t="s">
        <v>150</v>
      </c>
      <c r="B8" s="202" t="s">
        <v>131</v>
      </c>
      <c r="C8" s="164" t="s">
        <v>151</v>
      </c>
      <c r="D8" s="157" t="s">
        <v>153</v>
      </c>
      <c r="E8" s="153" t="s">
        <v>154</v>
      </c>
      <c r="F8" s="172" t="s">
        <v>157</v>
      </c>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92" t="s">
        <v>158</v>
      </c>
      <c r="AL8" s="195" t="s">
        <v>160</v>
      </c>
      <c r="AM8" s="198" t="s">
        <v>3</v>
      </c>
      <c r="AN8" s="198"/>
    </row>
    <row r="9" spans="1:41" ht="15" customHeight="1">
      <c r="A9" s="151"/>
      <c r="B9" s="203"/>
      <c r="C9" s="165"/>
      <c r="D9" s="157"/>
      <c r="E9" s="153"/>
      <c r="F9" s="157" t="s">
        <v>162</v>
      </c>
      <c r="G9" s="157"/>
      <c r="H9" s="157"/>
      <c r="I9" s="157"/>
      <c r="J9" s="157"/>
      <c r="K9" s="157"/>
      <c r="L9" s="157"/>
      <c r="M9" s="157" t="s">
        <v>163</v>
      </c>
      <c r="N9" s="157"/>
      <c r="O9" s="157"/>
      <c r="P9" s="157"/>
      <c r="Q9" s="157"/>
      <c r="R9" s="157"/>
      <c r="S9" s="157"/>
      <c r="T9" s="157" t="s">
        <v>165</v>
      </c>
      <c r="U9" s="157"/>
      <c r="V9" s="157"/>
      <c r="W9" s="157"/>
      <c r="X9" s="157"/>
      <c r="Y9" s="157"/>
      <c r="Z9" s="157"/>
      <c r="AA9" s="157" t="s">
        <v>167</v>
      </c>
      <c r="AB9" s="157"/>
      <c r="AC9" s="157"/>
      <c r="AD9" s="157"/>
      <c r="AE9" s="157"/>
      <c r="AF9" s="157"/>
      <c r="AG9" s="157"/>
      <c r="AH9" s="157" t="s">
        <v>168</v>
      </c>
      <c r="AI9" s="157"/>
      <c r="AJ9" s="157"/>
      <c r="AK9" s="192"/>
      <c r="AL9" s="195"/>
      <c r="AM9" s="198"/>
      <c r="AN9" s="198"/>
    </row>
    <row r="10" spans="1:41" ht="15" customHeight="1">
      <c r="A10" s="151"/>
      <c r="B10" s="204" t="s">
        <v>211</v>
      </c>
      <c r="C10" s="165"/>
      <c r="D10" s="157"/>
      <c r="E10" s="153"/>
      <c r="F10" s="173">
        <f>DATE($M$2,$S$2,1)</f>
        <v>45413</v>
      </c>
      <c r="G10" s="173">
        <f>DATE($M$2,$S$2,2)</f>
        <v>45414</v>
      </c>
      <c r="H10" s="173">
        <f>DATE($M$2,$S$2,3)</f>
        <v>45415</v>
      </c>
      <c r="I10" s="173">
        <f>DATE($M$2,$S$2,4)</f>
        <v>45416</v>
      </c>
      <c r="J10" s="173">
        <f>DATE($M$2,$S$2,5)</f>
        <v>45417</v>
      </c>
      <c r="K10" s="173">
        <f>DATE($M$2,$S$2,6)</f>
        <v>45418</v>
      </c>
      <c r="L10" s="173">
        <f>DATE($M$2,$S$2,7)</f>
        <v>45419</v>
      </c>
      <c r="M10" s="173">
        <f>DATE($M$2,$S$2,8)</f>
        <v>45420</v>
      </c>
      <c r="N10" s="173">
        <f>DATE($M$2,$S$2,9)</f>
        <v>45421</v>
      </c>
      <c r="O10" s="173">
        <f>DATE($M$2,$S$2,10)</f>
        <v>45422</v>
      </c>
      <c r="P10" s="173">
        <f>DATE($M$2,$S$2,11)</f>
        <v>45423</v>
      </c>
      <c r="Q10" s="173">
        <f>DATE($M$2,$S$2,12)</f>
        <v>45424</v>
      </c>
      <c r="R10" s="173">
        <f>DATE($M$2,$S$2,13)</f>
        <v>45425</v>
      </c>
      <c r="S10" s="173">
        <f>DATE($M$2,$S$2,14)</f>
        <v>45426</v>
      </c>
      <c r="T10" s="173">
        <f>DATE($M$2,$S$2,15)</f>
        <v>45427</v>
      </c>
      <c r="U10" s="173">
        <f>DATE($M$2,$S$2,16)</f>
        <v>45428</v>
      </c>
      <c r="V10" s="173">
        <f>DATE($M$2,$S$2,17)</f>
        <v>45429</v>
      </c>
      <c r="W10" s="173">
        <f>DATE($M$2,$S$2,18)</f>
        <v>45430</v>
      </c>
      <c r="X10" s="173">
        <f>DATE($M$2,$S$2,19)</f>
        <v>45431</v>
      </c>
      <c r="Y10" s="173">
        <f>DATE($M$2,$S$2,20)</f>
        <v>45432</v>
      </c>
      <c r="Z10" s="173">
        <f>DATE($M$2,$S$2,21)</f>
        <v>45433</v>
      </c>
      <c r="AA10" s="173">
        <f>DATE($M$2,$S$2,22)</f>
        <v>45434</v>
      </c>
      <c r="AB10" s="173">
        <f>DATE($M$2,$S$2,23)</f>
        <v>45435</v>
      </c>
      <c r="AC10" s="173">
        <f>DATE($M$2,$S$2,24)</f>
        <v>45436</v>
      </c>
      <c r="AD10" s="173">
        <f>DATE($M$2,$S$2,25)</f>
        <v>45437</v>
      </c>
      <c r="AE10" s="173">
        <f>DATE($M$2,$S$2,26)</f>
        <v>45438</v>
      </c>
      <c r="AF10" s="173">
        <f>DATE($M$2,$S$2,27)</f>
        <v>45439</v>
      </c>
      <c r="AG10" s="173">
        <f>DATE($M$2,$S$2,28)</f>
        <v>45440</v>
      </c>
      <c r="AH10" s="173">
        <f>IF(DAY(EOMONTH(F10,0))&lt;29,"",DATE($M$2,$S$2,29))</f>
        <v>45441</v>
      </c>
      <c r="AI10" s="173">
        <f>IF(DAY(EOMONTH(F10,0))&lt;30,"",DATE($M$2,$S$2,30))</f>
        <v>45442</v>
      </c>
      <c r="AJ10" s="173">
        <f>IF(DAY(EOMONTH(F10,0))&lt;31,"",DATE($M$2,$S$2,31))</f>
        <v>45443</v>
      </c>
      <c r="AK10" s="192"/>
      <c r="AL10" s="195"/>
      <c r="AM10" s="198"/>
      <c r="AN10" s="198"/>
    </row>
    <row r="11" spans="1:41" ht="15" customHeight="1">
      <c r="A11" s="151"/>
      <c r="B11" s="205"/>
      <c r="C11" s="166"/>
      <c r="D11" s="157"/>
      <c r="E11" s="153"/>
      <c r="F11" s="174">
        <f>DATE($M$2,$S$2,1)</f>
        <v>45413</v>
      </c>
      <c r="G11" s="174">
        <f>DATE($M$2,$S$2,2)</f>
        <v>45414</v>
      </c>
      <c r="H11" s="174">
        <f>DATE($M$2,$S$2,3)</f>
        <v>45415</v>
      </c>
      <c r="I11" s="174">
        <f>DATE($M$2,$S$2,4)</f>
        <v>45416</v>
      </c>
      <c r="J11" s="174">
        <f>DATE($M$2,$S$2,5)</f>
        <v>45417</v>
      </c>
      <c r="K11" s="174">
        <f>DATE($M$2,$S$2,6)</f>
        <v>45418</v>
      </c>
      <c r="L11" s="174">
        <f>DATE($M$2,$S$2,7)</f>
        <v>45419</v>
      </c>
      <c r="M11" s="174">
        <f>DATE($M$2,$S$2,8)</f>
        <v>45420</v>
      </c>
      <c r="N11" s="174">
        <f>DATE($M$2,$S$2,9)</f>
        <v>45421</v>
      </c>
      <c r="O11" s="174">
        <f>DATE($M$2,$S$2,10)</f>
        <v>45422</v>
      </c>
      <c r="P11" s="174">
        <f>DATE($M$2,$S$2,11)</f>
        <v>45423</v>
      </c>
      <c r="Q11" s="174">
        <f>DATE($M$2,$S$2,12)</f>
        <v>45424</v>
      </c>
      <c r="R11" s="174">
        <f>DATE($M$2,$S$2,13)</f>
        <v>45425</v>
      </c>
      <c r="S11" s="174">
        <f>DATE($M$2,$S$2,14)</f>
        <v>45426</v>
      </c>
      <c r="T11" s="174">
        <f>DATE($M$2,$S$2,15)</f>
        <v>45427</v>
      </c>
      <c r="U11" s="174">
        <f>DATE($M$2,$S$2,16)</f>
        <v>45428</v>
      </c>
      <c r="V11" s="174">
        <f>DATE($M$2,$S$2,17)</f>
        <v>45429</v>
      </c>
      <c r="W11" s="174">
        <f>DATE($M$2,$S$2,18)</f>
        <v>45430</v>
      </c>
      <c r="X11" s="174">
        <f>DATE($M$2,$S$2,19)</f>
        <v>45431</v>
      </c>
      <c r="Y11" s="174">
        <f>DATE($M$2,$S$2,20)</f>
        <v>45432</v>
      </c>
      <c r="Z11" s="174">
        <f>DATE($M$2,$S$2,21)</f>
        <v>45433</v>
      </c>
      <c r="AA11" s="174">
        <f>DATE($M$2,$S$2,22)</f>
        <v>45434</v>
      </c>
      <c r="AB11" s="174">
        <f>DATE($M$2,$S$2,23)</f>
        <v>45435</v>
      </c>
      <c r="AC11" s="174">
        <f>DATE($M$2,$S$2,24)</f>
        <v>45436</v>
      </c>
      <c r="AD11" s="174">
        <f>DATE($M$2,$S$2,25)</f>
        <v>45437</v>
      </c>
      <c r="AE11" s="174">
        <f>DATE($M$2,$S$2,26)</f>
        <v>45438</v>
      </c>
      <c r="AF11" s="174">
        <f>DATE($M$2,$S$2,27)</f>
        <v>45439</v>
      </c>
      <c r="AG11" s="174">
        <f>DATE($M$2,$S$2,28)</f>
        <v>45440</v>
      </c>
      <c r="AH11" s="174">
        <f>IF(DAY(EOMONTH(F11,0))&lt;29,"",DATE($M$2,$S$2,29))</f>
        <v>45441</v>
      </c>
      <c r="AI11" s="174">
        <f>IF(DAY(EOMONTH(F11,0))&lt;30,"",DATE($M$2,$S$2,30))</f>
        <v>45442</v>
      </c>
      <c r="AJ11" s="174">
        <f>IF(DAY(EOMONTH(F11,0))&lt;31,"",DATE($M$2,$S$2,31))</f>
        <v>45443</v>
      </c>
      <c r="AK11" s="192"/>
      <c r="AL11" s="195"/>
      <c r="AM11" s="198"/>
      <c r="AN11" s="198"/>
    </row>
    <row r="12" spans="1:41" ht="18" customHeight="1">
      <c r="A12" s="152">
        <v>1</v>
      </c>
      <c r="B12" s="206" t="s">
        <v>212</v>
      </c>
      <c r="C12" s="167" t="s">
        <v>180</v>
      </c>
      <c r="D12" s="210"/>
      <c r="E12" s="216" t="s">
        <v>180</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2" si="0">+SUM(F12:AJ12)</f>
        <v>0</v>
      </c>
      <c r="AL12" s="196">
        <f t="shared" ref="AL12:AL32" si="1">IF($AK$3="４週",AK12/4,AK12/(DAY(EOMONTH($F$10,0))/7))</f>
        <v>0</v>
      </c>
      <c r="AM12" s="199"/>
      <c r="AN12" s="199"/>
      <c r="AO12" s="333" t="str">
        <f t="shared" ref="AO12:AO31" si="2">IF(B12="","",IF(ISERROR(MATCH(B12,$C$37:$AM$37,0)),"その他職員",B12))</f>
        <v>管理者</v>
      </c>
    </row>
    <row r="13" spans="1:41" ht="18" customHeight="1">
      <c r="A13" s="152">
        <v>2</v>
      </c>
      <c r="B13" s="206" t="s">
        <v>340</v>
      </c>
      <c r="C13" s="167" t="s">
        <v>182</v>
      </c>
      <c r="D13" s="210"/>
      <c r="E13" s="216" t="s">
        <v>182</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c r="AO13" s="333" t="str">
        <f t="shared" si="2"/>
        <v>児童発達支援管理責任者</v>
      </c>
    </row>
    <row r="14" spans="1:41" ht="18" customHeight="1">
      <c r="A14" s="152">
        <v>3</v>
      </c>
      <c r="B14" s="206" t="s">
        <v>344</v>
      </c>
      <c r="C14" s="167" t="s">
        <v>184</v>
      </c>
      <c r="D14" s="210"/>
      <c r="E14" s="216" t="s">
        <v>184</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c r="AO14" s="333" t="str">
        <f t="shared" si="2"/>
        <v>嘱託医</v>
      </c>
    </row>
    <row r="15" spans="1:41" ht="18" customHeight="1">
      <c r="A15" s="152">
        <v>4</v>
      </c>
      <c r="B15" s="206" t="s">
        <v>62</v>
      </c>
      <c r="C15" s="167" t="s">
        <v>187</v>
      </c>
      <c r="D15" s="210"/>
      <c r="E15" s="216" t="s">
        <v>187</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c r="AO15" s="333" t="str">
        <f t="shared" si="2"/>
        <v>児童指導員</v>
      </c>
    </row>
    <row r="16" spans="1:41" ht="18" customHeight="1">
      <c r="A16" s="152">
        <v>5</v>
      </c>
      <c r="B16" s="206" t="s">
        <v>44</v>
      </c>
      <c r="C16" s="167" t="s">
        <v>182</v>
      </c>
      <c r="D16" s="210"/>
      <c r="E16" s="216" t="s">
        <v>216</v>
      </c>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c r="AO16" s="333" t="str">
        <f t="shared" si="2"/>
        <v>その他職員</v>
      </c>
    </row>
    <row r="17" spans="1:41" ht="18" customHeight="1">
      <c r="A17" s="152">
        <v>6</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c r="AO17" s="333" t="str">
        <f t="shared" si="2"/>
        <v/>
      </c>
    </row>
    <row r="18" spans="1:41" ht="18" customHeight="1">
      <c r="A18" s="152">
        <v>7</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c r="AO18" s="333" t="str">
        <f t="shared" si="2"/>
        <v/>
      </c>
    </row>
    <row r="19" spans="1:41" ht="18" customHeight="1">
      <c r="A19" s="152">
        <v>8</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c r="AO19" s="333" t="str">
        <f t="shared" si="2"/>
        <v/>
      </c>
    </row>
    <row r="20" spans="1:41" ht="18" customHeight="1">
      <c r="A20" s="152">
        <v>9</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c r="AO20" s="333" t="str">
        <f t="shared" si="2"/>
        <v/>
      </c>
    </row>
    <row r="21" spans="1:41" ht="18" customHeight="1">
      <c r="A21" s="152">
        <v>10</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c r="AO21" s="333" t="str">
        <f t="shared" si="2"/>
        <v/>
      </c>
    </row>
    <row r="22" spans="1:41" ht="18" customHeight="1">
      <c r="A22" s="152">
        <v>11</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c r="AO22" s="333" t="str">
        <f t="shared" si="2"/>
        <v/>
      </c>
    </row>
    <row r="23" spans="1:41" ht="18" customHeight="1">
      <c r="A23" s="152">
        <v>12</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c r="AO23" s="333" t="str">
        <f t="shared" si="2"/>
        <v/>
      </c>
    </row>
    <row r="24" spans="1:41" ht="18" customHeight="1">
      <c r="A24" s="152">
        <v>13</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c r="AO24" s="333" t="str">
        <f t="shared" si="2"/>
        <v/>
      </c>
    </row>
    <row r="25" spans="1:41" ht="18" customHeight="1">
      <c r="A25" s="152">
        <v>14</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c r="AO25" s="333" t="str">
        <f t="shared" si="2"/>
        <v/>
      </c>
    </row>
    <row r="26" spans="1:41" ht="18" customHeight="1">
      <c r="A26" s="152">
        <v>15</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c r="AO26" s="333" t="str">
        <f t="shared" si="2"/>
        <v/>
      </c>
    </row>
    <row r="27" spans="1:41" ht="18" customHeight="1">
      <c r="A27" s="152">
        <v>16</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c r="AO27" s="333" t="str">
        <f t="shared" si="2"/>
        <v/>
      </c>
    </row>
    <row r="28" spans="1:41" ht="18" customHeight="1">
      <c r="A28" s="152">
        <v>17</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c r="AO28" s="333" t="str">
        <f t="shared" si="2"/>
        <v/>
      </c>
    </row>
    <row r="29" spans="1:41" ht="18" customHeight="1">
      <c r="A29" s="152">
        <v>18</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c r="AO29" s="333" t="str">
        <f t="shared" si="2"/>
        <v/>
      </c>
    </row>
    <row r="30" spans="1:41" ht="18" customHeight="1">
      <c r="A30" s="152">
        <v>19</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c r="AO30" s="333" t="str">
        <f t="shared" si="2"/>
        <v/>
      </c>
    </row>
    <row r="31" spans="1:41" ht="18" customHeight="1">
      <c r="A31" s="152">
        <v>20</v>
      </c>
      <c r="B31" s="206"/>
      <c r="C31" s="167"/>
      <c r="D31" s="210"/>
      <c r="E31" s="216"/>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93">
        <f t="shared" si="0"/>
        <v>0</v>
      </c>
      <c r="AL31" s="196">
        <f t="shared" si="1"/>
        <v>0</v>
      </c>
      <c r="AM31" s="199"/>
      <c r="AN31" s="199"/>
      <c r="AO31" s="333" t="str">
        <f t="shared" si="2"/>
        <v/>
      </c>
    </row>
    <row r="32" spans="1:41" ht="18" customHeight="1">
      <c r="A32" s="153" t="s">
        <v>138</v>
      </c>
      <c r="B32" s="154"/>
      <c r="C32" s="154"/>
      <c r="D32" s="154"/>
      <c r="E32" s="154"/>
      <c r="F32" s="176">
        <f t="shared" ref="F32:AJ32" si="3">+SUM(F12:F31)</f>
        <v>0</v>
      </c>
      <c r="G32" s="176">
        <f t="shared" si="3"/>
        <v>0</v>
      </c>
      <c r="H32" s="176">
        <f t="shared" si="3"/>
        <v>0</v>
      </c>
      <c r="I32" s="176">
        <f t="shared" si="3"/>
        <v>0</v>
      </c>
      <c r="J32" s="176">
        <f t="shared" si="3"/>
        <v>0</v>
      </c>
      <c r="K32" s="176">
        <f t="shared" si="3"/>
        <v>0</v>
      </c>
      <c r="L32" s="176">
        <f t="shared" si="3"/>
        <v>0</v>
      </c>
      <c r="M32" s="176">
        <f t="shared" si="3"/>
        <v>0</v>
      </c>
      <c r="N32" s="176">
        <f t="shared" si="3"/>
        <v>0</v>
      </c>
      <c r="O32" s="176">
        <f t="shared" si="3"/>
        <v>0</v>
      </c>
      <c r="P32" s="176">
        <f t="shared" si="3"/>
        <v>0</v>
      </c>
      <c r="Q32" s="176">
        <f t="shared" si="3"/>
        <v>0</v>
      </c>
      <c r="R32" s="176">
        <f t="shared" si="3"/>
        <v>0</v>
      </c>
      <c r="S32" s="176">
        <f t="shared" si="3"/>
        <v>0</v>
      </c>
      <c r="T32" s="176">
        <f t="shared" si="3"/>
        <v>0</v>
      </c>
      <c r="U32" s="176">
        <f t="shared" si="3"/>
        <v>0</v>
      </c>
      <c r="V32" s="176">
        <f t="shared" si="3"/>
        <v>0</v>
      </c>
      <c r="W32" s="176">
        <f t="shared" si="3"/>
        <v>0</v>
      </c>
      <c r="X32" s="176">
        <f t="shared" si="3"/>
        <v>0</v>
      </c>
      <c r="Y32" s="176">
        <f t="shared" si="3"/>
        <v>0</v>
      </c>
      <c r="Z32" s="176">
        <f t="shared" si="3"/>
        <v>0</v>
      </c>
      <c r="AA32" s="176">
        <f t="shared" si="3"/>
        <v>0</v>
      </c>
      <c r="AB32" s="176">
        <f t="shared" si="3"/>
        <v>0</v>
      </c>
      <c r="AC32" s="176">
        <f t="shared" si="3"/>
        <v>0</v>
      </c>
      <c r="AD32" s="176">
        <f t="shared" si="3"/>
        <v>0</v>
      </c>
      <c r="AE32" s="176">
        <f t="shared" si="3"/>
        <v>0</v>
      </c>
      <c r="AF32" s="176">
        <f t="shared" si="3"/>
        <v>0</v>
      </c>
      <c r="AG32" s="176">
        <f t="shared" si="3"/>
        <v>0</v>
      </c>
      <c r="AH32" s="176">
        <f t="shared" si="3"/>
        <v>0</v>
      </c>
      <c r="AI32" s="176">
        <f t="shared" si="3"/>
        <v>0</v>
      </c>
      <c r="AJ32" s="176">
        <f t="shared" si="3"/>
        <v>0</v>
      </c>
      <c r="AK32" s="193">
        <f t="shared" si="0"/>
        <v>0</v>
      </c>
      <c r="AL32" s="196">
        <f t="shared" si="1"/>
        <v>0</v>
      </c>
      <c r="AM32" s="151"/>
      <c r="AN32" s="151"/>
    </row>
    <row r="33" spans="1:40" ht="18" customHeight="1">
      <c r="A33" s="154" t="s">
        <v>169</v>
      </c>
      <c r="B33" s="154"/>
      <c r="C33" s="154"/>
      <c r="D33" s="154"/>
      <c r="E33" s="171"/>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6"/>
      <c r="AL33" s="197"/>
      <c r="AM33" s="151"/>
      <c r="AN33" s="151"/>
    </row>
    <row r="34" spans="1:40"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0"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0" ht="21" customHeight="1">
      <c r="A36" s="180" t="s">
        <v>341</v>
      </c>
      <c r="B36" s="145"/>
      <c r="C36" s="156"/>
      <c r="D36" s="156"/>
      <c r="E36" s="156"/>
      <c r="F36" s="156"/>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56"/>
      <c r="AM36" s="156"/>
      <c r="AN36" s="149"/>
    </row>
    <row r="37" spans="1:40" ht="24.95" customHeight="1">
      <c r="A37" s="149"/>
      <c r="B37" s="155"/>
      <c r="C37" s="207" t="str">
        <f>IF(VLOOKUP($AK$1,選択肢!$A$1:$J$32,C42,FALSE)=0,"-",VLOOKUP($AK$1,選択肢!$A$1:$J$32,C42,FALSE))</f>
        <v>管理者</v>
      </c>
      <c r="D37" s="214"/>
      <c r="E37" s="195" t="str">
        <f>IF(VLOOKUP($AK$1,選択肢!$A$1:$J$32,E42,FALSE)=0,"-",VLOOKUP($AK$1,選択肢!$A$1:$J$32,E42,FALSE))</f>
        <v>児童発達支援管理責任者</v>
      </c>
      <c r="F37" s="195"/>
      <c r="G37" s="195"/>
      <c r="H37" s="195"/>
      <c r="I37" s="207" t="str">
        <f>IF(VLOOKUP($AK$1,選択肢!$A$1:$J$32,I42,FALSE)=0,"-",VLOOKUP($AK$1,選択肢!$A$1:$J$32,I42,FALSE))</f>
        <v>嘱託医</v>
      </c>
      <c r="J37" s="214"/>
      <c r="K37" s="214"/>
      <c r="L37" s="214"/>
      <c r="M37" s="214"/>
      <c r="N37" s="192"/>
      <c r="O37" s="207" t="str">
        <f>IF(VLOOKUP($AK$1,選択肢!$A$1:$J$32,O42,FALSE)=0,"-",VLOOKUP($AK$1,選択肢!$A$1:$J$32,O42,FALSE))</f>
        <v>看護職員</v>
      </c>
      <c r="P37" s="214"/>
      <c r="Q37" s="214"/>
      <c r="R37" s="214"/>
      <c r="S37" s="214"/>
      <c r="T37" s="192"/>
      <c r="U37" s="207" t="str">
        <f>IF(VLOOKUP($AK$1,選択肢!$A$1:$J$32,U42,FALSE)=0,"-",VLOOKUP($AK$1,選択肢!$A$1:$J$32,U42,FALSE))</f>
        <v>児童指導員</v>
      </c>
      <c r="V37" s="214"/>
      <c r="W37" s="214"/>
      <c r="X37" s="214"/>
      <c r="Y37" s="214"/>
      <c r="Z37" s="192"/>
      <c r="AA37" s="207" t="str">
        <f>IF(VLOOKUP($AK$1,選択肢!$A$1:$J$32,AA42,FALSE)=0,"-",VLOOKUP($AK$1,選択肢!$A$1:$J$32,AA42,FALSE))</f>
        <v>保育士</v>
      </c>
      <c r="AB37" s="214"/>
      <c r="AC37" s="214"/>
      <c r="AD37" s="214"/>
      <c r="AE37" s="214"/>
      <c r="AF37" s="192"/>
      <c r="AG37" s="195" t="str">
        <f>IF(VLOOKUP($AK$1,選択肢!$A$1:$J$32,AG42,FALSE)=0,"-",VLOOKUP($AK$1,選択肢!$A$1:$J$32,AG42,FALSE))</f>
        <v>機能訓練担当職員</v>
      </c>
      <c r="AH37" s="195"/>
      <c r="AI37" s="195"/>
      <c r="AJ37" s="195"/>
      <c r="AK37" s="195"/>
      <c r="AL37" s="195" t="str">
        <f>IF(VLOOKUP($AK$1,選択肢!$A$1:$J$32,AL42,FALSE)=0,"-",VLOOKUP($AK$1,選択肢!$A$1:$J$32,AL42,FALSE))</f>
        <v>その他職員</v>
      </c>
      <c r="AM37" s="195"/>
      <c r="AN37" s="149"/>
    </row>
    <row r="38" spans="1:40" ht="18" customHeight="1">
      <c r="A38" s="149"/>
      <c r="B38" s="155"/>
      <c r="C38" s="153" t="s">
        <v>246</v>
      </c>
      <c r="D38" s="153" t="s">
        <v>247</v>
      </c>
      <c r="E38" s="157" t="s">
        <v>246</v>
      </c>
      <c r="F38" s="157" t="s">
        <v>247</v>
      </c>
      <c r="G38" s="157"/>
      <c r="H38" s="157"/>
      <c r="I38" s="153" t="s">
        <v>246</v>
      </c>
      <c r="J38" s="154"/>
      <c r="K38" s="171"/>
      <c r="L38" s="153" t="s">
        <v>247</v>
      </c>
      <c r="M38" s="154"/>
      <c r="N38" s="171"/>
      <c r="O38" s="153" t="s">
        <v>246</v>
      </c>
      <c r="P38" s="154"/>
      <c r="Q38" s="171"/>
      <c r="R38" s="153" t="s">
        <v>247</v>
      </c>
      <c r="S38" s="154"/>
      <c r="T38" s="171"/>
      <c r="U38" s="153" t="s">
        <v>246</v>
      </c>
      <c r="V38" s="154"/>
      <c r="W38" s="171"/>
      <c r="X38" s="153" t="s">
        <v>247</v>
      </c>
      <c r="Y38" s="154"/>
      <c r="Z38" s="171"/>
      <c r="AA38" s="153" t="s">
        <v>246</v>
      </c>
      <c r="AB38" s="154"/>
      <c r="AC38" s="171"/>
      <c r="AD38" s="153" t="s">
        <v>247</v>
      </c>
      <c r="AE38" s="154"/>
      <c r="AF38" s="171"/>
      <c r="AG38" s="153" t="s">
        <v>246</v>
      </c>
      <c r="AH38" s="154"/>
      <c r="AI38" s="171"/>
      <c r="AJ38" s="153" t="s">
        <v>247</v>
      </c>
      <c r="AK38" s="171"/>
      <c r="AL38" s="157" t="s">
        <v>55</v>
      </c>
      <c r="AM38" s="157" t="s">
        <v>269</v>
      </c>
      <c r="AN38" s="149"/>
    </row>
    <row r="39" spans="1:40" ht="18" customHeight="1">
      <c r="A39" s="149"/>
      <c r="B39" s="157" t="s">
        <v>249</v>
      </c>
      <c r="C39" s="157">
        <f>COUNTIFS($AO$12:$AO$31,C$37,$C$12:$C$31,"A",$E$12:$E$31,"*")</f>
        <v>1</v>
      </c>
      <c r="D39" s="157">
        <f>COUNTIFS($AO$12:$AO$31,C$37,$C$12:$C$31,"B",$E$12:$E$31,"*")</f>
        <v>0</v>
      </c>
      <c r="E39" s="157">
        <f>COUNTIFS($AO$12:$AO$31,E$37,$C$12:$C$31,"A",$E$12:$E$31,"*")</f>
        <v>0</v>
      </c>
      <c r="F39" s="153">
        <f>COUNTIFS($AO$12:$AO$31,E$37,$C$12:$C$31,"B",$E$12:$E$31,"*")</f>
        <v>1</v>
      </c>
      <c r="G39" s="154"/>
      <c r="H39" s="171"/>
      <c r="I39" s="153">
        <f>COUNTIFS($AO$12:$AO$31,I$37,$C$12:$C$31,"A",$E$12:$E$31,"*")</f>
        <v>0</v>
      </c>
      <c r="J39" s="154"/>
      <c r="K39" s="171"/>
      <c r="L39" s="153">
        <f>COUNTIFS($AO$12:$AO$31,I$37,$C$12:$C$31,"B",$E$12:$E$31,"*")</f>
        <v>0</v>
      </c>
      <c r="M39" s="154"/>
      <c r="N39" s="171"/>
      <c r="O39" s="153">
        <f>COUNTIFS($AO$12:$AO$31,O$37,$C$12:$C$31,"A",$E$12:$E$31,"*")</f>
        <v>0</v>
      </c>
      <c r="P39" s="154"/>
      <c r="Q39" s="171"/>
      <c r="R39" s="153">
        <f>COUNTIFS($AO$12:$AO$31,O$37,$C$12:$C$31,"B",$E$12:$E$31,"*")</f>
        <v>0</v>
      </c>
      <c r="S39" s="154"/>
      <c r="T39" s="171"/>
      <c r="U39" s="153">
        <f>COUNTIFS($AO$12:$AO$31,U$37,$C$12:$C$31,"A",$E$12:$E$31,"*")</f>
        <v>0</v>
      </c>
      <c r="V39" s="154"/>
      <c r="W39" s="171"/>
      <c r="X39" s="153">
        <f>COUNTIFS($AO$12:$AO$31,U$37,$C$12:$C$31,"B",$E$12:$E$31,"*")</f>
        <v>0</v>
      </c>
      <c r="Y39" s="154"/>
      <c r="Z39" s="171"/>
      <c r="AA39" s="153">
        <f>COUNTIFS($AO$12:$AO$31,AA$37,$C$12:$C$31,"A",$E$12:$E$31,"*")</f>
        <v>0</v>
      </c>
      <c r="AB39" s="154"/>
      <c r="AC39" s="171"/>
      <c r="AD39" s="153">
        <f>COUNTIFS($AO$12:$AO$31,AA$37,$C$12:$C$31,"B",$E$12:$E$31,"*")</f>
        <v>0</v>
      </c>
      <c r="AE39" s="154"/>
      <c r="AF39" s="171"/>
      <c r="AG39" s="153">
        <f>COUNTIFS($AO$12:$AO$31,AG$37,$C$12:$C$31,"A",$E$12:$E$31,"*")</f>
        <v>0</v>
      </c>
      <c r="AH39" s="154"/>
      <c r="AI39" s="171"/>
      <c r="AJ39" s="153">
        <f>COUNTIFS($AO$12:$AO$31,AG$37,$C$12:$C$31,"B",$E$12:$E$31,"*")</f>
        <v>0</v>
      </c>
      <c r="AK39" s="171"/>
      <c r="AL39" s="157">
        <f>COUNTIFS($AO$12:$AO$31,AL$37,$C$12:$C$31,"A",$E$12:$E$31,"*")</f>
        <v>0</v>
      </c>
      <c r="AM39" s="157">
        <f>COUNTIFS($AO$12:$AO$31,AL$37,$C$12:$C$31,"B",$E$12:$E$31,"*")</f>
        <v>1</v>
      </c>
      <c r="AN39" s="149"/>
    </row>
    <row r="40" spans="1:40" ht="18" customHeight="1">
      <c r="A40" s="149"/>
      <c r="B40" s="195" t="s">
        <v>251</v>
      </c>
      <c r="C40" s="157">
        <f>COUNTIFS($AO$12:$AO$31,C$37,$C$12:$C$31,"C",$E$12:$E$31,"*")</f>
        <v>0</v>
      </c>
      <c r="D40" s="157">
        <f>COUNTIFS($AO$12:$AO$31,C$37,$C$12:$C$31,"D",$E$12:$E$31,"*")</f>
        <v>0</v>
      </c>
      <c r="E40" s="157">
        <f>COUNTIFS($AO$12:$AO$31,E$37,$C$12:$C$31,"C",$E$12:$E$31,"*")</f>
        <v>0</v>
      </c>
      <c r="F40" s="153">
        <f>COUNTIFS($AO$12:$AO$31,E$37,$C$12:$C$31,"D",$E$12:$E$31,"*")</f>
        <v>0</v>
      </c>
      <c r="G40" s="154"/>
      <c r="H40" s="171"/>
      <c r="I40" s="153">
        <f>COUNTIFS($AO$12:$AO$31,I$37,$C$12:$C$31,"C",$E$12:$E$31,"*")</f>
        <v>1</v>
      </c>
      <c r="J40" s="154"/>
      <c r="K40" s="171"/>
      <c r="L40" s="153">
        <f>COUNTIFS($AO$12:$AO$31,I$37,$C$12:$C$31,"D",$E$12:$E$31,"*")</f>
        <v>0</v>
      </c>
      <c r="M40" s="154"/>
      <c r="N40" s="171"/>
      <c r="O40" s="153">
        <f>COUNTIFS($AO$12:$AO$31,O$37,$C$12:$C$31,"C",$E$12:$E$31,"*")</f>
        <v>0</v>
      </c>
      <c r="P40" s="154"/>
      <c r="Q40" s="171"/>
      <c r="R40" s="153">
        <f>COUNTIFS($AO$12:$AO$31,O$37,$C$12:$C$31,"D",$E$12:$E$31,"*")</f>
        <v>0</v>
      </c>
      <c r="S40" s="154"/>
      <c r="T40" s="171"/>
      <c r="U40" s="153">
        <f>COUNTIFS($AO$12:$AO$31,U$37,$C$12:$C$31,"C",$E$12:$E$31,"*")</f>
        <v>0</v>
      </c>
      <c r="V40" s="154"/>
      <c r="W40" s="171"/>
      <c r="X40" s="153">
        <f>COUNTIFS($AO$12:$AO$31,U$37,$C$12:$C$31,"D",$E$12:$E$31,"*")</f>
        <v>1</v>
      </c>
      <c r="Y40" s="154"/>
      <c r="Z40" s="171"/>
      <c r="AA40" s="153">
        <f>COUNTIFS($AO$12:$AO$31,AA$37,$C$12:$C$31,"C",$E$12:$E$31,"*")</f>
        <v>0</v>
      </c>
      <c r="AB40" s="154"/>
      <c r="AC40" s="171"/>
      <c r="AD40" s="153">
        <f>COUNTIFS($AO$12:$AO$31,AA$37,$C$12:$C$31,"D",$E$12:$E$31,"*")</f>
        <v>0</v>
      </c>
      <c r="AE40" s="154"/>
      <c r="AF40" s="171"/>
      <c r="AG40" s="153">
        <f>COUNTIFS($AO$12:$AO$31,AG$37,$C$12:$C$31,"C",$E$12:$E$31,"*")</f>
        <v>0</v>
      </c>
      <c r="AH40" s="154"/>
      <c r="AI40" s="171"/>
      <c r="AJ40" s="153">
        <f>COUNTIFS($AO$12:$AO$31,AG$37,$C$12:$C$31,"D",$E$12:$E$31,"*")</f>
        <v>0</v>
      </c>
      <c r="AK40" s="171"/>
      <c r="AL40" s="157">
        <f>COUNTIFS($AO$12:$AO$31,AL$37,$C$12:$C$31,"C",$E$12:$E$31,"*")</f>
        <v>0</v>
      </c>
      <c r="AM40" s="157">
        <f>COUNTIFS($AO$12:$AO$31,AL$37,$C$12:$C$31,"D",$E$12:$E$31,"*")</f>
        <v>0</v>
      </c>
      <c r="AN40" s="149"/>
    </row>
    <row r="41" spans="1:40" ht="24.95" customHeight="1">
      <c r="A41" s="149"/>
      <c r="B41" s="195" t="s">
        <v>252</v>
      </c>
      <c r="C41" s="207" t="str">
        <f>IF($AK$3="４週",SUMIFS($AK$12:$AK$31,$AO$12:$AO$31,C37)/4/$AH$6,IF($AK$3="歴月",SUMIFS($AK$12:$AK$31,$AO$12:$AO$31,C37)/$AL$6,"記載する期間を選択してください"))</f>
        <v>記載する期間を選択してください</v>
      </c>
      <c r="D41" s="192"/>
      <c r="E41" s="207" t="str">
        <f>IF($AK$3="４週",SUMIFS($AK$12:$AK$31,$AO$12:$AO$31,E37)/4/$AH$6,IF($AK$3="歴月",SUMIFS($AK$12:$AK$31,$AO$12:$AO$31,E37)/$AL$6,"記載する期間を選択してください"))</f>
        <v>記載する期間を選択してください</v>
      </c>
      <c r="F41" s="214"/>
      <c r="G41" s="214"/>
      <c r="H41" s="192"/>
      <c r="I41" s="207" t="str">
        <f>IF($AK$3="４週",SUMIFS($AK$12:$AK$31,$AO$12:$AO$31,I37)/4/$AH$6,IF($AK$3="歴月",SUMIFS($AK$12:$AK$31,$AO$12:$AO$31,I37)/$AL$6,"記載する期間を選択してください"))</f>
        <v>記載する期間を選択してください</v>
      </c>
      <c r="J41" s="214"/>
      <c r="K41" s="214"/>
      <c r="L41" s="214"/>
      <c r="M41" s="214"/>
      <c r="N41" s="192"/>
      <c r="O41" s="207" t="str">
        <f>IF($AK$3="４週",SUMIFS($AK$12:$AK$31,$AO$12:$AO$31,O37)/4/$AH$6,IF($AK$3="歴月",SUMIFS($AK$12:$AK$31,$AO$12:$AO$31,O37)/$AL$6,"記載する期間を選択してください"))</f>
        <v>記載する期間を選択してください</v>
      </c>
      <c r="P41" s="214"/>
      <c r="Q41" s="214"/>
      <c r="R41" s="214"/>
      <c r="S41" s="214"/>
      <c r="T41" s="192"/>
      <c r="U41" s="207" t="str">
        <f>IF($AK$3="４週",SUMIFS($AK$12:$AK$31,$AO$12:$AO$31,U37)/4/$AH$6,IF($AK$3="歴月",SUMIFS($AK$12:$AK$31,$AO$12:$AO$31,U37)/$AL$6,"記載する期間を選択してください"))</f>
        <v>記載する期間を選択してください</v>
      </c>
      <c r="V41" s="214"/>
      <c r="W41" s="214"/>
      <c r="X41" s="214"/>
      <c r="Y41" s="214"/>
      <c r="Z41" s="192"/>
      <c r="AA41" s="207" t="str">
        <f>IF($AK$3="４週",SUMIFS($AK$12:$AK$31,$AO$12:$AO$31,AA37)/4/$AH$6,IF($AK$3="歴月",SUMIFS($AK$12:$AK$31,$AO$12:$AO$31,AA37)/$AL$6,"記載する期間を選択してください"))</f>
        <v>記載する期間を選択してください</v>
      </c>
      <c r="AB41" s="214"/>
      <c r="AC41" s="214"/>
      <c r="AD41" s="214"/>
      <c r="AE41" s="214"/>
      <c r="AF41" s="192"/>
      <c r="AG41" s="207" t="str">
        <f>IF($AK$3="４週",SUMIFS($AK$12:$AK$31,$AO$12:$AO$31,AG37)/4/$AH$6,IF($AK$3="歴月",SUMIFS($AK$12:$AK$31,$AO$12:$AO$31,AG37)/$AL$6,"記載する期間を選択してください"))</f>
        <v>記載する期間を選択してください</v>
      </c>
      <c r="AH41" s="214"/>
      <c r="AI41" s="214"/>
      <c r="AJ41" s="214"/>
      <c r="AK41" s="192"/>
      <c r="AL41" s="207" t="str">
        <f>IF($AK$3="４週",SUMIFS($AK$12:$AK$31,$AO$12:$AO$31,AL37)/4/$AH$6,IF($AK$3="歴月",SUMIFS($AK$12:$AK$31,$AO$12:$AO$31,AL37)/$AL$6,"記載する期間を選択してください"))</f>
        <v>記載する期間を選択してください</v>
      </c>
      <c r="AM41" s="192"/>
      <c r="AN41" s="149"/>
    </row>
    <row r="42" spans="1:40" ht="5.0999999999999996" customHeight="1">
      <c r="A42" s="149"/>
      <c r="B42" s="145"/>
      <c r="C42" s="179">
        <v>2</v>
      </c>
      <c r="D42" s="179"/>
      <c r="E42" s="179">
        <v>3</v>
      </c>
      <c r="F42" s="179"/>
      <c r="G42" s="179"/>
      <c r="H42" s="179"/>
      <c r="I42" s="179">
        <v>4</v>
      </c>
      <c r="J42" s="179"/>
      <c r="K42" s="179"/>
      <c r="L42" s="179"/>
      <c r="M42" s="179"/>
      <c r="N42" s="179"/>
      <c r="O42" s="179">
        <v>5</v>
      </c>
      <c r="P42" s="179"/>
      <c r="Q42" s="179"/>
      <c r="R42" s="179"/>
      <c r="S42" s="179"/>
      <c r="T42" s="179"/>
      <c r="U42" s="179">
        <v>6</v>
      </c>
      <c r="V42" s="179"/>
      <c r="W42" s="179"/>
      <c r="X42" s="179"/>
      <c r="Y42" s="179"/>
      <c r="Z42" s="179"/>
      <c r="AA42" s="179">
        <v>7</v>
      </c>
      <c r="AB42" s="179"/>
      <c r="AC42" s="179"/>
      <c r="AD42" s="179"/>
      <c r="AE42" s="179"/>
      <c r="AF42" s="179"/>
      <c r="AG42" s="179">
        <v>8</v>
      </c>
      <c r="AH42" s="179"/>
      <c r="AI42" s="179"/>
      <c r="AJ42" s="179"/>
      <c r="AK42" s="179"/>
      <c r="AL42" s="179">
        <v>9</v>
      </c>
      <c r="AM42" s="156"/>
      <c r="AN42" s="149"/>
    </row>
    <row r="43" spans="1:40" ht="15" customHeight="1">
      <c r="A43" s="147" t="s">
        <v>170</v>
      </c>
      <c r="B43" s="159"/>
      <c r="C43" s="159"/>
      <c r="D43" s="159"/>
      <c r="E43" s="159"/>
      <c r="F43" s="178"/>
      <c r="G43" s="159"/>
      <c r="H43" s="179"/>
      <c r="I43" s="179"/>
      <c r="J43" s="179"/>
      <c r="K43" s="179"/>
      <c r="L43" s="179"/>
      <c r="M43" s="179"/>
      <c r="N43" s="179"/>
      <c r="O43" s="179"/>
      <c r="P43" s="179"/>
      <c r="Q43" s="179"/>
      <c r="R43" s="179">
        <v>6</v>
      </c>
      <c r="S43" s="179"/>
      <c r="T43" s="179"/>
      <c r="U43" s="179"/>
      <c r="V43" s="179"/>
      <c r="W43" s="179"/>
      <c r="X43" s="179">
        <v>7</v>
      </c>
      <c r="Y43" s="179"/>
      <c r="Z43" s="179"/>
      <c r="AA43" s="179"/>
      <c r="AB43" s="179"/>
      <c r="AC43" s="179"/>
      <c r="AD43" s="179">
        <v>8</v>
      </c>
      <c r="AE43" s="179"/>
      <c r="AF43" s="179"/>
      <c r="AG43" s="187"/>
      <c r="AH43" s="187"/>
      <c r="AI43" s="187"/>
      <c r="AJ43" s="187">
        <v>9</v>
      </c>
      <c r="AK43" s="179"/>
      <c r="AL43" s="179"/>
      <c r="AM43" s="149"/>
    </row>
    <row r="44" spans="1:40" s="147" customFormat="1" ht="15" customHeight="1">
      <c r="A44" s="147" t="s">
        <v>53</v>
      </c>
      <c r="B44" s="160"/>
      <c r="C44" s="160"/>
      <c r="D44" s="160"/>
      <c r="E44" s="160"/>
      <c r="F44" s="160"/>
      <c r="G44" s="16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row>
    <row r="45" spans="1:40" s="147" customFormat="1" ht="15" customHeight="1">
      <c r="A45" s="147" t="s">
        <v>171</v>
      </c>
      <c r="B45" s="160"/>
      <c r="C45" s="160"/>
      <c r="D45" s="160"/>
      <c r="E45" s="160"/>
      <c r="F45" s="160"/>
      <c r="G45" s="16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row>
    <row r="46" spans="1:40" s="147" customFormat="1" ht="15" customHeight="1">
      <c r="A46" s="160" t="s">
        <v>342</v>
      </c>
      <c r="C46" s="160"/>
      <c r="D46" s="160"/>
      <c r="E46" s="160"/>
      <c r="F46" s="160"/>
      <c r="G46" s="16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row>
    <row r="47" spans="1:40" s="147" customFormat="1" ht="15" customHeight="1">
      <c r="A47" s="147" t="s">
        <v>42</v>
      </c>
      <c r="B47" s="160"/>
      <c r="C47" s="160"/>
      <c r="D47" s="160"/>
      <c r="E47" s="160"/>
      <c r="F47" s="160"/>
      <c r="G47" s="16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row>
    <row r="48" spans="1:40" s="147" customFormat="1" ht="15" customHeight="1">
      <c r="A48" s="147" t="s">
        <v>172</v>
      </c>
      <c r="B48" s="160"/>
      <c r="C48" s="160"/>
      <c r="D48" s="160"/>
      <c r="E48" s="160"/>
      <c r="F48" s="160"/>
      <c r="G48" s="16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row>
    <row r="49" spans="1:7" ht="15" customHeight="1">
      <c r="A49" s="147" t="s">
        <v>173</v>
      </c>
      <c r="B49" s="161"/>
      <c r="C49" s="147"/>
      <c r="D49" s="147"/>
      <c r="E49" s="147"/>
      <c r="F49" s="147"/>
      <c r="G49" s="147"/>
    </row>
    <row r="50" spans="1:7" ht="15" customHeight="1">
      <c r="A50" s="147" t="s">
        <v>174</v>
      </c>
      <c r="B50" s="161"/>
      <c r="C50" s="147"/>
      <c r="D50" s="147"/>
      <c r="E50" s="147"/>
      <c r="F50" s="147"/>
      <c r="G50" s="147"/>
    </row>
    <row r="51" spans="1:7" ht="15" customHeight="1">
      <c r="A51" s="147"/>
      <c r="B51" s="157" t="s">
        <v>175</v>
      </c>
      <c r="C51" s="157" t="s">
        <v>176</v>
      </c>
      <c r="D51" s="157"/>
      <c r="E51" s="157"/>
      <c r="F51" s="147"/>
      <c r="G51" s="147"/>
    </row>
    <row r="52" spans="1:7" ht="15" customHeight="1">
      <c r="A52" s="147"/>
      <c r="B52" s="162" t="s">
        <v>180</v>
      </c>
      <c r="C52" s="168" t="s">
        <v>181</v>
      </c>
      <c r="D52" s="168"/>
      <c r="E52" s="168"/>
      <c r="F52" s="147"/>
      <c r="G52" s="147"/>
    </row>
    <row r="53" spans="1:7" ht="15" customHeight="1">
      <c r="A53" s="147"/>
      <c r="B53" s="162" t="s">
        <v>182</v>
      </c>
      <c r="C53" s="168" t="s">
        <v>183</v>
      </c>
      <c r="D53" s="168"/>
      <c r="E53" s="168"/>
      <c r="F53" s="147"/>
      <c r="G53" s="147"/>
    </row>
    <row r="54" spans="1:7" ht="15" customHeight="1">
      <c r="A54" s="147"/>
      <c r="B54" s="162" t="s">
        <v>184</v>
      </c>
      <c r="C54" s="168" t="s">
        <v>185</v>
      </c>
      <c r="D54" s="168"/>
      <c r="E54" s="168"/>
      <c r="F54" s="147"/>
      <c r="G54" s="147"/>
    </row>
    <row r="55" spans="1:7" ht="15" customHeight="1">
      <c r="A55" s="147"/>
      <c r="B55" s="162" t="s">
        <v>187</v>
      </c>
      <c r="C55" s="168" t="s">
        <v>188</v>
      </c>
      <c r="D55" s="168"/>
      <c r="E55" s="168"/>
      <c r="F55" s="147"/>
      <c r="G55" s="147"/>
    </row>
    <row r="56" spans="1:7" ht="15" customHeight="1">
      <c r="A56" s="147"/>
      <c r="B56" s="147" t="s">
        <v>190</v>
      </c>
      <c r="C56" s="147"/>
      <c r="D56" s="147"/>
      <c r="E56" s="147"/>
      <c r="F56" s="147"/>
      <c r="G56" s="147"/>
    </row>
    <row r="57" spans="1:7" ht="15" customHeight="1">
      <c r="A57" s="147"/>
      <c r="B57" s="147" t="s">
        <v>30</v>
      </c>
      <c r="C57" s="147"/>
      <c r="D57" s="147"/>
      <c r="E57" s="147"/>
      <c r="F57" s="147"/>
      <c r="G57" s="147"/>
    </row>
    <row r="58" spans="1:7" ht="15" customHeight="1">
      <c r="A58" s="147"/>
      <c r="B58" s="147" t="s">
        <v>191</v>
      </c>
      <c r="C58" s="147"/>
      <c r="D58" s="147"/>
      <c r="E58" s="147"/>
      <c r="F58" s="147"/>
      <c r="G58" s="147"/>
    </row>
    <row r="59" spans="1:7" ht="15" customHeight="1">
      <c r="A59" s="147" t="s">
        <v>192</v>
      </c>
      <c r="B59" s="161"/>
      <c r="C59" s="147"/>
      <c r="D59" s="147"/>
      <c r="E59" s="147"/>
      <c r="F59" s="147"/>
      <c r="G59" s="147"/>
    </row>
    <row r="60" spans="1:7" ht="15" customHeight="1">
      <c r="A60" s="147" t="s">
        <v>343</v>
      </c>
      <c r="B60" s="161"/>
      <c r="C60" s="147"/>
      <c r="D60" s="147"/>
      <c r="E60" s="147"/>
      <c r="F60" s="147"/>
      <c r="G60" s="147"/>
    </row>
    <row r="61" spans="1:7" ht="15" customHeight="1">
      <c r="A61" s="147" t="s">
        <v>193</v>
      </c>
      <c r="B61" s="161"/>
      <c r="C61" s="147"/>
      <c r="D61" s="147"/>
      <c r="E61" s="147"/>
      <c r="F61" s="147"/>
      <c r="G61" s="147"/>
    </row>
    <row r="62" spans="1:7" ht="15" customHeight="1">
      <c r="A62" s="147" t="s">
        <v>194</v>
      </c>
      <c r="B62" s="161"/>
      <c r="C62" s="147"/>
      <c r="D62" s="147"/>
      <c r="E62" s="147"/>
      <c r="F62" s="147"/>
      <c r="G62" s="147"/>
    </row>
    <row r="63" spans="1:7" ht="15" customHeight="1">
      <c r="A63" s="147" t="s">
        <v>195</v>
      </c>
      <c r="B63" s="161"/>
      <c r="C63" s="147"/>
      <c r="D63" s="147"/>
      <c r="E63" s="147"/>
      <c r="F63" s="147"/>
      <c r="G63" s="147"/>
    </row>
    <row r="64" spans="1:7" ht="15" customHeight="1">
      <c r="A64" s="147" t="s">
        <v>196</v>
      </c>
      <c r="B64" s="161"/>
      <c r="C64" s="147"/>
      <c r="D64" s="147"/>
      <c r="E64" s="147"/>
      <c r="F64" s="147"/>
      <c r="G64" s="147"/>
    </row>
    <row r="65" spans="1:7" ht="15" customHeight="1">
      <c r="A65" s="147"/>
      <c r="B65" s="147" t="s">
        <v>99</v>
      </c>
      <c r="C65" s="147"/>
      <c r="D65" s="147"/>
      <c r="E65" s="147"/>
      <c r="F65" s="147"/>
      <c r="G65" s="147"/>
    </row>
    <row r="66" spans="1:7" ht="15" customHeight="1">
      <c r="A66" s="147"/>
      <c r="B66" s="147" t="s">
        <v>197</v>
      </c>
      <c r="C66" s="147"/>
      <c r="D66" s="147"/>
      <c r="E66" s="147"/>
      <c r="F66" s="147"/>
      <c r="G66" s="147"/>
    </row>
    <row r="67" spans="1:7" ht="15" customHeight="1">
      <c r="A67" s="147" t="s">
        <v>133</v>
      </c>
      <c r="B67" s="161"/>
      <c r="C67" s="147"/>
      <c r="D67" s="147"/>
      <c r="E67" s="147"/>
      <c r="F67" s="147"/>
      <c r="G67" s="147"/>
    </row>
    <row r="68" spans="1:7" ht="15" customHeight="1">
      <c r="A68" s="147" t="s">
        <v>199</v>
      </c>
      <c r="B68" s="161"/>
      <c r="C68" s="147"/>
      <c r="D68" s="147"/>
      <c r="E68" s="147"/>
      <c r="F68" s="147"/>
      <c r="G68" s="147"/>
    </row>
    <row r="69" spans="1:7" ht="15" customHeight="1">
      <c r="A69" s="147" t="s">
        <v>200</v>
      </c>
      <c r="B69" s="161"/>
      <c r="C69" s="147"/>
      <c r="D69" s="147"/>
      <c r="E69" s="147"/>
      <c r="F69" s="147"/>
      <c r="G69" s="147"/>
    </row>
    <row r="70" spans="1:7" ht="15" customHeight="1">
      <c r="A70" s="147" t="s">
        <v>201</v>
      </c>
      <c r="B70" s="161"/>
      <c r="C70" s="147"/>
      <c r="D70" s="147"/>
      <c r="E70" s="147"/>
      <c r="F70" s="147"/>
      <c r="G70" s="147"/>
    </row>
    <row r="71" spans="1:7" ht="15" customHeight="1">
      <c r="A71" s="147" t="s">
        <v>203</v>
      </c>
      <c r="B71" s="161"/>
      <c r="C71" s="147"/>
      <c r="D71" s="147"/>
      <c r="E71" s="147"/>
      <c r="F71" s="147"/>
      <c r="G71" s="147"/>
    </row>
    <row r="72" spans="1:7" ht="15" customHeight="1">
      <c r="A72" s="147" t="s">
        <v>60</v>
      </c>
      <c r="B72" s="161"/>
      <c r="C72" s="147"/>
      <c r="D72" s="147"/>
      <c r="E72" s="147"/>
      <c r="F72" s="147"/>
      <c r="G72" s="147"/>
    </row>
    <row r="73" spans="1:7" ht="15" customHeight="1">
      <c r="A73" s="147" t="s">
        <v>205</v>
      </c>
      <c r="B73" s="161"/>
      <c r="C73" s="147"/>
      <c r="D73" s="147"/>
      <c r="E73" s="147"/>
      <c r="F73" s="147"/>
      <c r="G73" s="147"/>
    </row>
    <row r="74" spans="1:7" ht="15" customHeight="1">
      <c r="A74" s="147" t="s">
        <v>206</v>
      </c>
      <c r="B74" s="161"/>
      <c r="C74" s="147"/>
      <c r="D74" s="147"/>
      <c r="E74" s="147"/>
      <c r="F74" s="147"/>
      <c r="G74" s="147"/>
    </row>
  </sheetData>
  <mergeCells count="102">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C37:D37"/>
    <mergeCell ref="E37:H37"/>
    <mergeCell ref="I37:N37"/>
    <mergeCell ref="O37:T37"/>
    <mergeCell ref="U37:Z37"/>
    <mergeCell ref="AA37:AF37"/>
    <mergeCell ref="AG37:AK37"/>
    <mergeCell ref="AL37:AM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C41:D41"/>
    <mergeCell ref="E41:H41"/>
    <mergeCell ref="I41:N41"/>
    <mergeCell ref="O41:T41"/>
    <mergeCell ref="U41:Z41"/>
    <mergeCell ref="AA41:AF41"/>
    <mergeCell ref="AG41:AK41"/>
    <mergeCell ref="AL41:AM41"/>
    <mergeCell ref="C51:E51"/>
    <mergeCell ref="C52:E52"/>
    <mergeCell ref="C53:E53"/>
    <mergeCell ref="C54:E54"/>
    <mergeCell ref="C55:E55"/>
    <mergeCell ref="A8:A11"/>
    <mergeCell ref="B8:B9"/>
    <mergeCell ref="C8:C11"/>
    <mergeCell ref="D8:D11"/>
    <mergeCell ref="E8:E11"/>
    <mergeCell ref="AK8:AK11"/>
    <mergeCell ref="AL8:AL11"/>
    <mergeCell ref="AM8:AN11"/>
    <mergeCell ref="B10:B11"/>
    <mergeCell ref="AM32:AN33"/>
  </mergeCells>
  <phoneticPr fontId="4"/>
  <dataValidations count="5">
    <dataValidation type="list" allowBlank="1" showDropDown="0" showInputMessage="1" showErrorMessage="1" sqref="C12:C31">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4:B31">
      <formula1>INDIRECT($AK$1)</formula1>
    </dataValidation>
    <dataValidation allowBlank="1" showDropDown="0" showInputMessage="1" showErrorMessage="0" sqref="B12:B13"/>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sheetPr codeName="Sheet24"/>
  <dimension ref="A1:AO81"/>
  <sheetViews>
    <sheetView showGridLines="0" view="pageBreakPreview" zoomScaleSheetLayoutView="100" workbookViewId="0">
      <selection activeCell="B10" sqref="B10:B11"/>
    </sheetView>
  </sheetViews>
  <sheetFormatPr defaultColWidth="8.25" defaultRowHeight="21" customHeight="1"/>
  <cols>
    <col min="1" max="1" width="2.625" style="145" customWidth="1"/>
    <col min="2" max="2" width="14.37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1"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345</v>
      </c>
      <c r="AL1" s="189"/>
      <c r="AM1" s="189"/>
      <c r="AN1" s="189"/>
    </row>
    <row r="2" spans="1:41"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1"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1"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1" ht="18" customHeight="1">
      <c r="A5" s="150"/>
      <c r="B5" s="150"/>
      <c r="C5" s="150"/>
      <c r="D5" s="150"/>
      <c r="E5" s="150"/>
      <c r="F5" s="150"/>
      <c r="G5" s="150"/>
      <c r="H5" s="150"/>
      <c r="I5" s="150"/>
      <c r="J5" s="150"/>
      <c r="K5" s="150"/>
      <c r="L5" s="150"/>
      <c r="M5" s="150"/>
      <c r="N5" s="150"/>
      <c r="O5" s="150"/>
      <c r="P5" s="150"/>
      <c r="Q5" s="150"/>
      <c r="R5" s="150"/>
      <c r="S5" s="150"/>
      <c r="T5" s="150"/>
      <c r="U5" s="150"/>
      <c r="V5" s="150"/>
      <c r="W5" s="150"/>
      <c r="Y5" s="183"/>
      <c r="Z5" s="183"/>
      <c r="AA5" s="183"/>
      <c r="AB5" s="149"/>
      <c r="AC5" s="183"/>
      <c r="AD5" s="183"/>
      <c r="AE5" s="183"/>
      <c r="AF5" s="149"/>
      <c r="AG5" s="149"/>
      <c r="AH5" s="149"/>
      <c r="AI5" s="184" t="s">
        <v>339</v>
      </c>
      <c r="AJ5" s="184"/>
      <c r="AK5" s="191"/>
      <c r="AL5" s="191"/>
      <c r="AM5" s="191"/>
      <c r="AN5" s="191"/>
    </row>
    <row r="6" spans="1:41" ht="18" customHeight="1">
      <c r="A6" s="150"/>
      <c r="B6" s="150"/>
      <c r="C6" s="150"/>
      <c r="D6" s="150"/>
      <c r="E6" s="150"/>
      <c r="F6" s="150"/>
      <c r="G6" s="150"/>
      <c r="H6" s="150"/>
      <c r="I6" s="150"/>
      <c r="J6" s="150"/>
      <c r="K6" s="150"/>
      <c r="L6" s="150"/>
      <c r="M6" s="150"/>
      <c r="N6" s="150"/>
      <c r="O6" s="150"/>
      <c r="P6" s="150"/>
      <c r="Q6" s="150"/>
      <c r="R6" s="150"/>
      <c r="S6" s="150"/>
      <c r="U6" s="150"/>
      <c r="V6" s="150"/>
      <c r="W6" s="150"/>
      <c r="Y6" s="183"/>
      <c r="Z6" s="183"/>
      <c r="AA6" s="183"/>
      <c r="AB6" s="149"/>
      <c r="AC6" s="183"/>
      <c r="AD6" s="183"/>
      <c r="AE6" s="183"/>
      <c r="AF6" s="183"/>
      <c r="AG6" s="186" t="s">
        <v>147</v>
      </c>
      <c r="AH6" s="241"/>
      <c r="AI6" s="241"/>
      <c r="AJ6" s="241"/>
      <c r="AK6" s="183" t="s">
        <v>148</v>
      </c>
      <c r="AL6" s="247"/>
      <c r="AM6" s="183" t="s">
        <v>149</v>
      </c>
      <c r="AN6" s="149"/>
    </row>
    <row r="7" spans="1:41" ht="9.9499999999999993" customHeight="1">
      <c r="A7" s="149"/>
      <c r="B7" s="155"/>
      <c r="C7" s="155"/>
      <c r="D7" s="155"/>
      <c r="E7" s="155"/>
      <c r="F7" s="155"/>
      <c r="G7" s="155"/>
      <c r="H7" s="155"/>
      <c r="I7" s="155"/>
      <c r="J7" s="155"/>
      <c r="K7" s="155"/>
      <c r="L7" s="155"/>
      <c r="M7" s="155"/>
      <c r="N7" s="155"/>
      <c r="O7" s="155"/>
      <c r="P7" s="155"/>
      <c r="Q7" s="155"/>
      <c r="R7" s="155"/>
      <c r="S7" s="155"/>
      <c r="T7" s="155"/>
      <c r="U7" s="155"/>
      <c r="V7" s="155"/>
      <c r="W7" s="155"/>
      <c r="X7" s="156"/>
      <c r="Y7" s="156"/>
      <c r="Z7" s="156"/>
      <c r="AA7" s="156"/>
      <c r="AB7" s="156"/>
      <c r="AC7" s="156"/>
      <c r="AD7" s="156"/>
      <c r="AE7" s="156"/>
      <c r="AF7" s="156"/>
      <c r="AG7" s="156"/>
      <c r="AH7" s="156"/>
      <c r="AI7" s="156"/>
      <c r="AJ7" s="156"/>
      <c r="AK7" s="156"/>
      <c r="AL7" s="156"/>
      <c r="AM7" s="149"/>
      <c r="AN7" s="149"/>
    </row>
    <row r="8" spans="1:41" ht="15" customHeight="1">
      <c r="A8" s="151" t="s">
        <v>150</v>
      </c>
      <c r="B8" s="202" t="s">
        <v>131</v>
      </c>
      <c r="C8" s="164" t="s">
        <v>151</v>
      </c>
      <c r="D8" s="157" t="s">
        <v>153</v>
      </c>
      <c r="E8" s="153" t="s">
        <v>154</v>
      </c>
      <c r="F8" s="172" t="s">
        <v>157</v>
      </c>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92" t="s">
        <v>158</v>
      </c>
      <c r="AL8" s="195" t="s">
        <v>160</v>
      </c>
      <c r="AM8" s="198" t="s">
        <v>3</v>
      </c>
      <c r="AN8" s="198"/>
    </row>
    <row r="9" spans="1:41" ht="15" customHeight="1">
      <c r="A9" s="151"/>
      <c r="B9" s="203"/>
      <c r="C9" s="165"/>
      <c r="D9" s="157"/>
      <c r="E9" s="153"/>
      <c r="F9" s="157" t="s">
        <v>162</v>
      </c>
      <c r="G9" s="157"/>
      <c r="H9" s="157"/>
      <c r="I9" s="157"/>
      <c r="J9" s="157"/>
      <c r="K9" s="157"/>
      <c r="L9" s="157"/>
      <c r="M9" s="157" t="s">
        <v>163</v>
      </c>
      <c r="N9" s="157"/>
      <c r="O9" s="157"/>
      <c r="P9" s="157"/>
      <c r="Q9" s="157"/>
      <c r="R9" s="157"/>
      <c r="S9" s="157"/>
      <c r="T9" s="157" t="s">
        <v>165</v>
      </c>
      <c r="U9" s="157"/>
      <c r="V9" s="157"/>
      <c r="W9" s="157"/>
      <c r="X9" s="157"/>
      <c r="Y9" s="157"/>
      <c r="Z9" s="157"/>
      <c r="AA9" s="157" t="s">
        <v>167</v>
      </c>
      <c r="AB9" s="157"/>
      <c r="AC9" s="157"/>
      <c r="AD9" s="157"/>
      <c r="AE9" s="157"/>
      <c r="AF9" s="157"/>
      <c r="AG9" s="157"/>
      <c r="AH9" s="157" t="s">
        <v>168</v>
      </c>
      <c r="AI9" s="157"/>
      <c r="AJ9" s="157"/>
      <c r="AK9" s="192"/>
      <c r="AL9" s="195"/>
      <c r="AM9" s="198"/>
      <c r="AN9" s="198"/>
    </row>
    <row r="10" spans="1:41" ht="15" customHeight="1">
      <c r="A10" s="151"/>
      <c r="B10" s="204" t="s">
        <v>211</v>
      </c>
      <c r="C10" s="165"/>
      <c r="D10" s="157"/>
      <c r="E10" s="153"/>
      <c r="F10" s="173">
        <f>DATE($M$2,$S$2,1)</f>
        <v>45413</v>
      </c>
      <c r="G10" s="173">
        <f>DATE($M$2,$S$2,2)</f>
        <v>45414</v>
      </c>
      <c r="H10" s="173">
        <f>DATE($M$2,$S$2,3)</f>
        <v>45415</v>
      </c>
      <c r="I10" s="173">
        <f>DATE($M$2,$S$2,4)</f>
        <v>45416</v>
      </c>
      <c r="J10" s="173">
        <f>DATE($M$2,$S$2,5)</f>
        <v>45417</v>
      </c>
      <c r="K10" s="173">
        <f>DATE($M$2,$S$2,6)</f>
        <v>45418</v>
      </c>
      <c r="L10" s="173">
        <f>DATE($M$2,$S$2,7)</f>
        <v>45419</v>
      </c>
      <c r="M10" s="173">
        <f>DATE($M$2,$S$2,8)</f>
        <v>45420</v>
      </c>
      <c r="N10" s="173">
        <f>DATE($M$2,$S$2,9)</f>
        <v>45421</v>
      </c>
      <c r="O10" s="173">
        <f>DATE($M$2,$S$2,10)</f>
        <v>45422</v>
      </c>
      <c r="P10" s="173">
        <f>DATE($M$2,$S$2,11)</f>
        <v>45423</v>
      </c>
      <c r="Q10" s="173">
        <f>DATE($M$2,$S$2,12)</f>
        <v>45424</v>
      </c>
      <c r="R10" s="173">
        <f>DATE($M$2,$S$2,13)</f>
        <v>45425</v>
      </c>
      <c r="S10" s="173">
        <f>DATE($M$2,$S$2,14)</f>
        <v>45426</v>
      </c>
      <c r="T10" s="173">
        <f>DATE($M$2,$S$2,15)</f>
        <v>45427</v>
      </c>
      <c r="U10" s="173">
        <f>DATE($M$2,$S$2,16)</f>
        <v>45428</v>
      </c>
      <c r="V10" s="173">
        <f>DATE($M$2,$S$2,17)</f>
        <v>45429</v>
      </c>
      <c r="W10" s="173">
        <f>DATE($M$2,$S$2,18)</f>
        <v>45430</v>
      </c>
      <c r="X10" s="173">
        <f>DATE($M$2,$S$2,19)</f>
        <v>45431</v>
      </c>
      <c r="Y10" s="173">
        <f>DATE($M$2,$S$2,20)</f>
        <v>45432</v>
      </c>
      <c r="Z10" s="173">
        <f>DATE($M$2,$S$2,21)</f>
        <v>45433</v>
      </c>
      <c r="AA10" s="173">
        <f>DATE($M$2,$S$2,22)</f>
        <v>45434</v>
      </c>
      <c r="AB10" s="173">
        <f>DATE($M$2,$S$2,23)</f>
        <v>45435</v>
      </c>
      <c r="AC10" s="173">
        <f>DATE($M$2,$S$2,24)</f>
        <v>45436</v>
      </c>
      <c r="AD10" s="173">
        <f>DATE($M$2,$S$2,25)</f>
        <v>45437</v>
      </c>
      <c r="AE10" s="173">
        <f>DATE($M$2,$S$2,26)</f>
        <v>45438</v>
      </c>
      <c r="AF10" s="173">
        <f>DATE($M$2,$S$2,27)</f>
        <v>45439</v>
      </c>
      <c r="AG10" s="173">
        <f>DATE($M$2,$S$2,28)</f>
        <v>45440</v>
      </c>
      <c r="AH10" s="173">
        <f>IF(DAY(EOMONTH(F10,0))&lt;29,"",DATE($M$2,$S$2,29))</f>
        <v>45441</v>
      </c>
      <c r="AI10" s="173">
        <f>IF(DAY(EOMONTH(F10,0))&lt;30,"",DATE($M$2,$S$2,30))</f>
        <v>45442</v>
      </c>
      <c r="AJ10" s="173">
        <f>IF(DAY(EOMONTH(F10,0))&lt;31,"",DATE($M$2,$S$2,31))</f>
        <v>45443</v>
      </c>
      <c r="AK10" s="192"/>
      <c r="AL10" s="195"/>
      <c r="AM10" s="198"/>
      <c r="AN10" s="198"/>
    </row>
    <row r="11" spans="1:41" ht="15" customHeight="1">
      <c r="A11" s="151"/>
      <c r="B11" s="205"/>
      <c r="C11" s="166"/>
      <c r="D11" s="157"/>
      <c r="E11" s="153"/>
      <c r="F11" s="174">
        <f>DATE($M$2,$S$2,1)</f>
        <v>45413</v>
      </c>
      <c r="G11" s="174">
        <f>DATE($M$2,$S$2,2)</f>
        <v>45414</v>
      </c>
      <c r="H11" s="174">
        <f>DATE($M$2,$S$2,3)</f>
        <v>45415</v>
      </c>
      <c r="I11" s="174">
        <f>DATE($M$2,$S$2,4)</f>
        <v>45416</v>
      </c>
      <c r="J11" s="174">
        <f>DATE($M$2,$S$2,5)</f>
        <v>45417</v>
      </c>
      <c r="K11" s="174">
        <f>DATE($M$2,$S$2,6)</f>
        <v>45418</v>
      </c>
      <c r="L11" s="174">
        <f>DATE($M$2,$S$2,7)</f>
        <v>45419</v>
      </c>
      <c r="M11" s="174">
        <f>DATE($M$2,$S$2,8)</f>
        <v>45420</v>
      </c>
      <c r="N11" s="174">
        <f>DATE($M$2,$S$2,9)</f>
        <v>45421</v>
      </c>
      <c r="O11" s="174">
        <f>DATE($M$2,$S$2,10)</f>
        <v>45422</v>
      </c>
      <c r="P11" s="174">
        <f>DATE($M$2,$S$2,11)</f>
        <v>45423</v>
      </c>
      <c r="Q11" s="174">
        <f>DATE($M$2,$S$2,12)</f>
        <v>45424</v>
      </c>
      <c r="R11" s="174">
        <f>DATE($M$2,$S$2,13)</f>
        <v>45425</v>
      </c>
      <c r="S11" s="174">
        <f>DATE($M$2,$S$2,14)</f>
        <v>45426</v>
      </c>
      <c r="T11" s="174">
        <f>DATE($M$2,$S$2,15)</f>
        <v>45427</v>
      </c>
      <c r="U11" s="174">
        <f>DATE($M$2,$S$2,16)</f>
        <v>45428</v>
      </c>
      <c r="V11" s="174">
        <f>DATE($M$2,$S$2,17)</f>
        <v>45429</v>
      </c>
      <c r="W11" s="174">
        <f>DATE($M$2,$S$2,18)</f>
        <v>45430</v>
      </c>
      <c r="X11" s="174">
        <f>DATE($M$2,$S$2,19)</f>
        <v>45431</v>
      </c>
      <c r="Y11" s="174">
        <f>DATE($M$2,$S$2,20)</f>
        <v>45432</v>
      </c>
      <c r="Z11" s="174">
        <f>DATE($M$2,$S$2,21)</f>
        <v>45433</v>
      </c>
      <c r="AA11" s="174">
        <f>DATE($M$2,$S$2,22)</f>
        <v>45434</v>
      </c>
      <c r="AB11" s="174">
        <f>DATE($M$2,$S$2,23)</f>
        <v>45435</v>
      </c>
      <c r="AC11" s="174">
        <f>DATE($M$2,$S$2,24)</f>
        <v>45436</v>
      </c>
      <c r="AD11" s="174">
        <f>DATE($M$2,$S$2,25)</f>
        <v>45437</v>
      </c>
      <c r="AE11" s="174">
        <f>DATE($M$2,$S$2,26)</f>
        <v>45438</v>
      </c>
      <c r="AF11" s="174">
        <f>DATE($M$2,$S$2,27)</f>
        <v>45439</v>
      </c>
      <c r="AG11" s="174">
        <f>DATE($M$2,$S$2,28)</f>
        <v>45440</v>
      </c>
      <c r="AH11" s="174">
        <f>IF(DAY(EOMONTH(F11,0))&lt;29,"",DATE($M$2,$S$2,29))</f>
        <v>45441</v>
      </c>
      <c r="AI11" s="174">
        <f>IF(DAY(EOMONTH(F11,0))&lt;30,"",DATE($M$2,$S$2,30))</f>
        <v>45442</v>
      </c>
      <c r="AJ11" s="174">
        <f>IF(DAY(EOMONTH(F11,0))&lt;31,"",DATE($M$2,$S$2,31))</f>
        <v>45443</v>
      </c>
      <c r="AK11" s="192"/>
      <c r="AL11" s="195"/>
      <c r="AM11" s="198"/>
      <c r="AN11" s="198"/>
    </row>
    <row r="12" spans="1:41" ht="18" customHeight="1">
      <c r="A12" s="152">
        <v>1</v>
      </c>
      <c r="B12" s="206" t="s">
        <v>212</v>
      </c>
      <c r="C12" s="167" t="s">
        <v>180</v>
      </c>
      <c r="D12" s="210"/>
      <c r="E12" s="216" t="s">
        <v>180</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2" si="0">+SUM(F12:AJ12)</f>
        <v>0</v>
      </c>
      <c r="AL12" s="196">
        <f t="shared" ref="AL12:AL32" si="1">IF($AK$3="４週",AK12/4,AK12/(DAY(EOMONTH($F$10,0))/7))</f>
        <v>0</v>
      </c>
      <c r="AM12" s="199"/>
      <c r="AN12" s="199"/>
      <c r="AO12" s="333" t="str">
        <f t="shared" ref="AO12:AO31" si="2">IF(B12="","",IF(ISERROR(MATCH(B12,$C$38:$AM$38,0)),"その他職員",B12))</f>
        <v>管理者</v>
      </c>
    </row>
    <row r="13" spans="1:41" ht="18" customHeight="1">
      <c r="A13" s="152">
        <v>2</v>
      </c>
      <c r="B13" s="206" t="s">
        <v>340</v>
      </c>
      <c r="C13" s="167" t="s">
        <v>182</v>
      </c>
      <c r="D13" s="210"/>
      <c r="E13" s="216" t="s">
        <v>182</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c r="AO13" s="333" t="str">
        <f t="shared" si="2"/>
        <v>児童発達支援管理責任者</v>
      </c>
    </row>
    <row r="14" spans="1:41" ht="18" customHeight="1">
      <c r="A14" s="152">
        <v>3</v>
      </c>
      <c r="B14" s="206" t="s">
        <v>344</v>
      </c>
      <c r="C14" s="167" t="s">
        <v>184</v>
      </c>
      <c r="D14" s="210"/>
      <c r="E14" s="216" t="s">
        <v>184</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c r="AO14" s="333" t="str">
        <f t="shared" si="2"/>
        <v>嘱託医</v>
      </c>
    </row>
    <row r="15" spans="1:41" ht="18" customHeight="1">
      <c r="A15" s="152">
        <v>4</v>
      </c>
      <c r="B15" s="206" t="s">
        <v>62</v>
      </c>
      <c r="C15" s="167" t="s">
        <v>187</v>
      </c>
      <c r="D15" s="210"/>
      <c r="E15" s="216" t="s">
        <v>187</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c r="AO15" s="333" t="str">
        <f t="shared" si="2"/>
        <v>児童指導員</v>
      </c>
    </row>
    <row r="16" spans="1:41" ht="18" customHeight="1">
      <c r="A16" s="152">
        <v>5</v>
      </c>
      <c r="B16" s="206" t="s">
        <v>44</v>
      </c>
      <c r="C16" s="167" t="s">
        <v>182</v>
      </c>
      <c r="D16" s="210"/>
      <c r="E16" s="216" t="s">
        <v>216</v>
      </c>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c r="AO16" s="333" t="str">
        <f t="shared" si="2"/>
        <v>その他職員</v>
      </c>
    </row>
    <row r="17" spans="1:41" ht="18" customHeight="1">
      <c r="A17" s="152">
        <v>6</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c r="AO17" s="333" t="str">
        <f t="shared" si="2"/>
        <v/>
      </c>
    </row>
    <row r="18" spans="1:41" ht="18" customHeight="1">
      <c r="A18" s="152">
        <v>7</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c r="AO18" s="333" t="str">
        <f t="shared" si="2"/>
        <v/>
      </c>
    </row>
    <row r="19" spans="1:41" ht="18" customHeight="1">
      <c r="A19" s="152">
        <v>8</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c r="AO19" s="333" t="str">
        <f t="shared" si="2"/>
        <v/>
      </c>
    </row>
    <row r="20" spans="1:41" ht="18" customHeight="1">
      <c r="A20" s="152">
        <v>9</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c r="AO20" s="333" t="str">
        <f t="shared" si="2"/>
        <v/>
      </c>
    </row>
    <row r="21" spans="1:41" ht="18" customHeight="1">
      <c r="A21" s="152">
        <v>10</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c r="AO21" s="333" t="str">
        <f t="shared" si="2"/>
        <v/>
      </c>
    </row>
    <row r="22" spans="1:41" ht="18" customHeight="1">
      <c r="A22" s="152">
        <v>11</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c r="AO22" s="333" t="str">
        <f t="shared" si="2"/>
        <v/>
      </c>
    </row>
    <row r="23" spans="1:41" ht="18" customHeight="1">
      <c r="A23" s="152">
        <v>12</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c r="AO23" s="333" t="str">
        <f t="shared" si="2"/>
        <v/>
      </c>
    </row>
    <row r="24" spans="1:41" ht="18" customHeight="1">
      <c r="A24" s="152">
        <v>13</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c r="AO24" s="333" t="str">
        <f t="shared" si="2"/>
        <v/>
      </c>
    </row>
    <row r="25" spans="1:41" ht="18" customHeight="1">
      <c r="A25" s="152">
        <v>14</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c r="AO25" s="333" t="str">
        <f t="shared" si="2"/>
        <v/>
      </c>
    </row>
    <row r="26" spans="1:41" ht="18" customHeight="1">
      <c r="A26" s="152">
        <v>15</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c r="AO26" s="333" t="str">
        <f t="shared" si="2"/>
        <v/>
      </c>
    </row>
    <row r="27" spans="1:41" ht="18" customHeight="1">
      <c r="A27" s="152">
        <v>16</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c r="AO27" s="333" t="str">
        <f t="shared" si="2"/>
        <v/>
      </c>
    </row>
    <row r="28" spans="1:41" ht="18" customHeight="1">
      <c r="A28" s="152">
        <v>17</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c r="AO28" s="333" t="str">
        <f t="shared" si="2"/>
        <v/>
      </c>
    </row>
    <row r="29" spans="1:41" ht="18" customHeight="1">
      <c r="A29" s="152">
        <v>18</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c r="AO29" s="333" t="str">
        <f t="shared" si="2"/>
        <v/>
      </c>
    </row>
    <row r="30" spans="1:41" ht="18" customHeight="1">
      <c r="A30" s="152">
        <v>19</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c r="AO30" s="333" t="str">
        <f t="shared" si="2"/>
        <v/>
      </c>
    </row>
    <row r="31" spans="1:41" ht="18" customHeight="1">
      <c r="A31" s="152">
        <v>20</v>
      </c>
      <c r="B31" s="206"/>
      <c r="C31" s="167"/>
      <c r="D31" s="210"/>
      <c r="E31" s="216"/>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93">
        <f t="shared" si="0"/>
        <v>0</v>
      </c>
      <c r="AL31" s="196">
        <f t="shared" si="1"/>
        <v>0</v>
      </c>
      <c r="AM31" s="199"/>
      <c r="AN31" s="199"/>
      <c r="AO31" s="333" t="str">
        <f t="shared" si="2"/>
        <v/>
      </c>
    </row>
    <row r="32" spans="1:41" ht="18" customHeight="1">
      <c r="A32" s="153" t="s">
        <v>138</v>
      </c>
      <c r="B32" s="154"/>
      <c r="C32" s="154"/>
      <c r="D32" s="154"/>
      <c r="E32" s="154"/>
      <c r="F32" s="176">
        <f t="shared" ref="F32:AJ32" si="3">+SUM(F12:F31)</f>
        <v>0</v>
      </c>
      <c r="G32" s="176">
        <f t="shared" si="3"/>
        <v>0</v>
      </c>
      <c r="H32" s="176">
        <f t="shared" si="3"/>
        <v>0</v>
      </c>
      <c r="I32" s="176">
        <f t="shared" si="3"/>
        <v>0</v>
      </c>
      <c r="J32" s="176">
        <f t="shared" si="3"/>
        <v>0</v>
      </c>
      <c r="K32" s="176">
        <f t="shared" si="3"/>
        <v>0</v>
      </c>
      <c r="L32" s="176">
        <f t="shared" si="3"/>
        <v>0</v>
      </c>
      <c r="M32" s="176">
        <f t="shared" si="3"/>
        <v>0</v>
      </c>
      <c r="N32" s="176">
        <f t="shared" si="3"/>
        <v>0</v>
      </c>
      <c r="O32" s="176">
        <f t="shared" si="3"/>
        <v>0</v>
      </c>
      <c r="P32" s="176">
        <f t="shared" si="3"/>
        <v>0</v>
      </c>
      <c r="Q32" s="176">
        <f t="shared" si="3"/>
        <v>0</v>
      </c>
      <c r="R32" s="176">
        <f t="shared" si="3"/>
        <v>0</v>
      </c>
      <c r="S32" s="176">
        <f t="shared" si="3"/>
        <v>0</v>
      </c>
      <c r="T32" s="176">
        <f t="shared" si="3"/>
        <v>0</v>
      </c>
      <c r="U32" s="176">
        <f t="shared" si="3"/>
        <v>0</v>
      </c>
      <c r="V32" s="176">
        <f t="shared" si="3"/>
        <v>0</v>
      </c>
      <c r="W32" s="176">
        <f t="shared" si="3"/>
        <v>0</v>
      </c>
      <c r="X32" s="176">
        <f t="shared" si="3"/>
        <v>0</v>
      </c>
      <c r="Y32" s="176">
        <f t="shared" si="3"/>
        <v>0</v>
      </c>
      <c r="Z32" s="176">
        <f t="shared" si="3"/>
        <v>0</v>
      </c>
      <c r="AA32" s="176">
        <f t="shared" si="3"/>
        <v>0</v>
      </c>
      <c r="AB32" s="176">
        <f t="shared" si="3"/>
        <v>0</v>
      </c>
      <c r="AC32" s="176">
        <f t="shared" si="3"/>
        <v>0</v>
      </c>
      <c r="AD32" s="176">
        <f t="shared" si="3"/>
        <v>0</v>
      </c>
      <c r="AE32" s="176">
        <f t="shared" si="3"/>
        <v>0</v>
      </c>
      <c r="AF32" s="176">
        <f t="shared" si="3"/>
        <v>0</v>
      </c>
      <c r="AG32" s="176">
        <f t="shared" si="3"/>
        <v>0</v>
      </c>
      <c r="AH32" s="176">
        <f t="shared" si="3"/>
        <v>0</v>
      </c>
      <c r="AI32" s="176">
        <f t="shared" si="3"/>
        <v>0</v>
      </c>
      <c r="AJ32" s="176">
        <f t="shared" si="3"/>
        <v>0</v>
      </c>
      <c r="AK32" s="193">
        <f t="shared" si="0"/>
        <v>0</v>
      </c>
      <c r="AL32" s="196">
        <f t="shared" si="1"/>
        <v>0</v>
      </c>
      <c r="AM32" s="151"/>
      <c r="AN32" s="151"/>
      <c r="AO32" s="333"/>
    </row>
    <row r="33" spans="1:41" ht="18" customHeight="1">
      <c r="A33" s="154" t="s">
        <v>169</v>
      </c>
      <c r="B33" s="154"/>
      <c r="C33" s="154"/>
      <c r="D33" s="154"/>
      <c r="E33" s="171"/>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6"/>
      <c r="AL33" s="197"/>
      <c r="AM33" s="151"/>
      <c r="AN33" s="151"/>
      <c r="AO33" s="333"/>
    </row>
    <row r="34" spans="1:41"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1"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1" ht="15" customHeight="1">
      <c r="A36" s="155"/>
      <c r="B36" s="155"/>
      <c r="C36" s="155"/>
      <c r="D36" s="155"/>
      <c r="E36" s="155"/>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55"/>
      <c r="AL36" s="155"/>
      <c r="AM36" s="149"/>
    </row>
    <row r="37" spans="1:41" ht="21" customHeight="1">
      <c r="A37" s="180" t="s">
        <v>245</v>
      </c>
      <c r="B37" s="145"/>
      <c r="C37" s="156"/>
      <c r="D37" s="156"/>
      <c r="E37" s="156"/>
      <c r="F37" s="156"/>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56"/>
      <c r="AM37" s="156"/>
      <c r="AN37" s="149"/>
    </row>
    <row r="38" spans="1:41" ht="24.95" customHeight="1">
      <c r="A38" s="149"/>
      <c r="B38" s="155"/>
      <c r="C38" s="207" t="str">
        <f>IF(VLOOKUP($AK$1,選択肢!$A$1:$J$32,C43,FALSE)=0,"-",VLOOKUP($AK$1,選択肢!$A$1:$J$32,C43,FALSE))</f>
        <v>管理者</v>
      </c>
      <c r="D38" s="214"/>
      <c r="E38" s="195" t="str">
        <f>IF(VLOOKUP($AK$1,選択肢!$A$1:$J$32,E43,FALSE)=0,"-",VLOOKUP($AK$1,選択肢!$A$1:$J$32,E43,FALSE))</f>
        <v>児童発達支援管理責任者</v>
      </c>
      <c r="F38" s="195"/>
      <c r="G38" s="195"/>
      <c r="H38" s="195"/>
      <c r="I38" s="207" t="str">
        <f>IF(VLOOKUP($AK$1,選択肢!$A$1:$J$32,I43,FALSE)=0,"-",VLOOKUP($AK$1,選択肢!$A$1:$J$32,I43,FALSE))</f>
        <v>嘱託医</v>
      </c>
      <c r="J38" s="214"/>
      <c r="K38" s="214"/>
      <c r="L38" s="214"/>
      <c r="M38" s="214"/>
      <c r="N38" s="192"/>
      <c r="O38" s="207" t="str">
        <f>IF(VLOOKUP($AK$1,選択肢!$A$1:$J$32,O43,FALSE)=0,"-",VLOOKUP($AK$1,選択肢!$A$1:$J$32,O43,FALSE))</f>
        <v>児童指導員</v>
      </c>
      <c r="P38" s="214"/>
      <c r="Q38" s="214"/>
      <c r="R38" s="214"/>
      <c r="S38" s="214"/>
      <c r="T38" s="192"/>
      <c r="U38" s="207" t="str">
        <f>IF(VLOOKUP($AK$1,選択肢!$A$1:$J$32,U43,FALSE)=0,"-",VLOOKUP($AK$1,選択肢!$A$1:$J$32,U43,FALSE))</f>
        <v>保育士</v>
      </c>
      <c r="V38" s="214"/>
      <c r="W38" s="214"/>
      <c r="X38" s="214"/>
      <c r="Y38" s="214"/>
      <c r="Z38" s="192"/>
      <c r="AA38" s="207" t="str">
        <f>IF(VLOOKUP($AK$1,選択肢!$A$1:$J$32,AA43,FALSE)=0,"-",VLOOKUP($AK$1,選択肢!$A$1:$J$32,AA43,FALSE))</f>
        <v>栄養士</v>
      </c>
      <c r="AB38" s="214"/>
      <c r="AC38" s="214"/>
      <c r="AD38" s="214"/>
      <c r="AE38" s="214"/>
      <c r="AF38" s="192"/>
      <c r="AG38" s="195" t="str">
        <f>IF(VLOOKUP($AK$1,選択肢!$A$1:$J$32,AG43,FALSE)=0,"-",VLOOKUP($AK$1,選択肢!$A$1:$J$32,AG43,FALSE))</f>
        <v>調理員</v>
      </c>
      <c r="AH38" s="195"/>
      <c r="AI38" s="195"/>
      <c r="AJ38" s="195"/>
      <c r="AK38" s="195"/>
      <c r="AL38" s="195" t="str">
        <f>IF(VLOOKUP($AK$1,選択肢!$A$1:$J$32,AL43,FALSE)=0,"-",VLOOKUP($AK$1,選択肢!$A$1:$J$32,AL43,FALSE))</f>
        <v>機能訓練担当職員</v>
      </c>
      <c r="AM38" s="195"/>
      <c r="AN38" s="149"/>
    </row>
    <row r="39" spans="1:41" ht="18" customHeight="1">
      <c r="A39" s="149"/>
      <c r="B39" s="155"/>
      <c r="C39" s="153" t="s">
        <v>246</v>
      </c>
      <c r="D39" s="153" t="s">
        <v>247</v>
      </c>
      <c r="E39" s="157" t="s">
        <v>246</v>
      </c>
      <c r="F39" s="157" t="s">
        <v>247</v>
      </c>
      <c r="G39" s="157"/>
      <c r="H39" s="157"/>
      <c r="I39" s="153" t="s">
        <v>246</v>
      </c>
      <c r="J39" s="154"/>
      <c r="K39" s="171"/>
      <c r="L39" s="153" t="s">
        <v>247</v>
      </c>
      <c r="M39" s="154"/>
      <c r="N39" s="171"/>
      <c r="O39" s="153" t="s">
        <v>246</v>
      </c>
      <c r="P39" s="154"/>
      <c r="Q39" s="171"/>
      <c r="R39" s="153" t="s">
        <v>247</v>
      </c>
      <c r="S39" s="154"/>
      <c r="T39" s="171"/>
      <c r="U39" s="153" t="s">
        <v>246</v>
      </c>
      <c r="V39" s="154"/>
      <c r="W39" s="171"/>
      <c r="X39" s="153" t="s">
        <v>247</v>
      </c>
      <c r="Y39" s="154"/>
      <c r="Z39" s="171"/>
      <c r="AA39" s="153" t="s">
        <v>246</v>
      </c>
      <c r="AB39" s="154"/>
      <c r="AC39" s="171"/>
      <c r="AD39" s="153" t="s">
        <v>247</v>
      </c>
      <c r="AE39" s="154"/>
      <c r="AF39" s="171"/>
      <c r="AG39" s="153" t="s">
        <v>246</v>
      </c>
      <c r="AH39" s="154"/>
      <c r="AI39" s="171"/>
      <c r="AJ39" s="153" t="s">
        <v>247</v>
      </c>
      <c r="AK39" s="171"/>
      <c r="AL39" s="157" t="s">
        <v>55</v>
      </c>
      <c r="AM39" s="157" t="s">
        <v>269</v>
      </c>
      <c r="AN39" s="149"/>
    </row>
    <row r="40" spans="1:41" ht="18" customHeight="1">
      <c r="A40" s="149"/>
      <c r="B40" s="157" t="s">
        <v>249</v>
      </c>
      <c r="C40" s="157">
        <f>COUNTIFS($AO$12:$AO$31,C$38,$C$12:$C$31,"A",$E$12:$E$31,"*")</f>
        <v>1</v>
      </c>
      <c r="D40" s="157">
        <f>COUNTIFS($AO$12:$AO$31,C$38,$C$12:$C$31,"B",$E$12:$E$31,"*")</f>
        <v>0</v>
      </c>
      <c r="E40" s="157">
        <f>COUNTIFS($AO$12:$AO$31,E$38,$C$12:$C$31,"A",$E$12:$E$31,"*")</f>
        <v>0</v>
      </c>
      <c r="F40" s="153">
        <f>COUNTIFS($AO$12:$AO$31,E$38,$C$12:$C$31,"B",$E$12:$E$31,"*")</f>
        <v>1</v>
      </c>
      <c r="G40" s="154"/>
      <c r="H40" s="171"/>
      <c r="I40" s="153">
        <f>COUNTIFS($AO$12:$AO$31,I$38,$C$12:$C$31,"A",$E$12:$E$31,"*")</f>
        <v>0</v>
      </c>
      <c r="J40" s="154"/>
      <c r="K40" s="171"/>
      <c r="L40" s="153">
        <f>COUNTIFS($AO$12:$AO$31,I$38,$C$12:$C$31,"B",$E$12:$E$31,"*")</f>
        <v>0</v>
      </c>
      <c r="M40" s="154"/>
      <c r="N40" s="171"/>
      <c r="O40" s="153">
        <f>COUNTIFS($AO$12:$AO$31,O$38,$C$12:$C$31,"A",$E$12:$E$31,"*")</f>
        <v>0</v>
      </c>
      <c r="P40" s="154"/>
      <c r="Q40" s="171"/>
      <c r="R40" s="153">
        <f>COUNTIFS($AO$12:$AO$31,O$38,$C$12:$C$31,"B",$E$12:$E$31,"*")</f>
        <v>0</v>
      </c>
      <c r="S40" s="154"/>
      <c r="T40" s="171"/>
      <c r="U40" s="153">
        <f>COUNTIFS($AO$12:$AO$31,U$38,$C$12:$C$31,"A",$E$12:$E$31,"*")</f>
        <v>0</v>
      </c>
      <c r="V40" s="154"/>
      <c r="W40" s="171"/>
      <c r="X40" s="153">
        <f>COUNTIFS($AO$12:$AO$31,U$38,$C$12:$C$31,"B",$E$12:$E$31,"*")</f>
        <v>0</v>
      </c>
      <c r="Y40" s="154"/>
      <c r="Z40" s="171"/>
      <c r="AA40" s="153">
        <f>COUNTIFS($AO$12:$AO$31,AA$38,$C$12:$C$31,"A",$E$12:$E$31,"*")</f>
        <v>0</v>
      </c>
      <c r="AB40" s="154"/>
      <c r="AC40" s="171"/>
      <c r="AD40" s="153">
        <f>COUNTIFS($AO$12:$AO$31,AA$38,$C$12:$C$31,"B",$E$12:$E$31,"*")</f>
        <v>0</v>
      </c>
      <c r="AE40" s="154"/>
      <c r="AF40" s="171"/>
      <c r="AG40" s="153">
        <f>COUNTIFS($AO$12:$AO$31,AG$38,$C$12:$C$31,"A",$E$12:$E$31,"*")</f>
        <v>0</v>
      </c>
      <c r="AH40" s="154"/>
      <c r="AI40" s="171"/>
      <c r="AJ40" s="153">
        <f>COUNTIFS($AO$12:$AO$31,AG$38,$C$12:$C$31,"B",$E$12:$E$31,"*")</f>
        <v>0</v>
      </c>
      <c r="AK40" s="171"/>
      <c r="AL40" s="157">
        <f>COUNTIFS($AO$12:$AO$31,AL$38,$C$12:$C$31,"A",$E$12:$E$31,"*")</f>
        <v>0</v>
      </c>
      <c r="AM40" s="157">
        <f>COUNTIFS($AO$12:$AO$31,AL$38,$C$12:$C$31,"B",$E$12:$E$31,"*")</f>
        <v>0</v>
      </c>
      <c r="AN40" s="149"/>
    </row>
    <row r="41" spans="1:41" ht="18" customHeight="1">
      <c r="A41" s="149"/>
      <c r="B41" s="195" t="s">
        <v>251</v>
      </c>
      <c r="C41" s="157">
        <f>COUNTIFS($AO$12:$AO$31,C$38,$C$12:$C$31,"C",$E$12:$E$31,"*")</f>
        <v>0</v>
      </c>
      <c r="D41" s="157">
        <f>COUNTIFS($AO$12:$AO$31,C$38,$C$12:$C$31,"D",$E$12:$E$31,"*")</f>
        <v>0</v>
      </c>
      <c r="E41" s="157">
        <f>COUNTIFS($AO$12:$AO$31,E$38,$C$12:$C$31,"C",$E$12:$E$31,"*")</f>
        <v>0</v>
      </c>
      <c r="F41" s="153">
        <f>COUNTIFS($AO$12:$AO$31,E$38,$C$12:$C$31,"D",$E$12:$E$31,"*")</f>
        <v>0</v>
      </c>
      <c r="G41" s="154"/>
      <c r="H41" s="171"/>
      <c r="I41" s="153">
        <f>COUNTIFS($AO$12:$AO$31,I$38,$C$12:$C$31,"C",$E$12:$E$31,"*")</f>
        <v>1</v>
      </c>
      <c r="J41" s="154"/>
      <c r="K41" s="171"/>
      <c r="L41" s="153">
        <f>COUNTIFS($AO$12:$AO$31,I$38,$C$12:$C$31,"D",$E$12:$E$31,"*")</f>
        <v>0</v>
      </c>
      <c r="M41" s="154"/>
      <c r="N41" s="171"/>
      <c r="O41" s="153">
        <f>COUNTIFS($AO$12:$AO$31,O$38,$C$12:$C$31,"C",$E$12:$E$31,"*")</f>
        <v>0</v>
      </c>
      <c r="P41" s="154"/>
      <c r="Q41" s="171"/>
      <c r="R41" s="153">
        <f>COUNTIFS($AO$12:$AO$31,O$38,$C$12:$C$31,"D",$E$12:$E$31,"*")</f>
        <v>1</v>
      </c>
      <c r="S41" s="154"/>
      <c r="T41" s="171"/>
      <c r="U41" s="153">
        <f>COUNTIFS($AO$12:$AO$31,U$38,$C$12:$C$31,"C",$E$12:$E$31,"*")</f>
        <v>0</v>
      </c>
      <c r="V41" s="154"/>
      <c r="W41" s="171"/>
      <c r="X41" s="153">
        <f>COUNTIFS($AO$12:$AO$31,U$38,$C$12:$C$31,"D",$E$12:$E$31,"*")</f>
        <v>0</v>
      </c>
      <c r="Y41" s="154"/>
      <c r="Z41" s="171"/>
      <c r="AA41" s="153">
        <f>COUNTIFS($AO$12:$AO$31,AA$38,$C$12:$C$31,"C",$E$12:$E$31,"*")</f>
        <v>0</v>
      </c>
      <c r="AB41" s="154"/>
      <c r="AC41" s="171"/>
      <c r="AD41" s="153">
        <f>COUNTIFS($AO$12:$AO$31,AA$38,$C$12:$C$31,"D",$E$12:$E$31,"*")</f>
        <v>0</v>
      </c>
      <c r="AE41" s="154"/>
      <c r="AF41" s="171"/>
      <c r="AG41" s="153">
        <f>COUNTIFS($AO$12:$AO$31,AG$38,$C$12:$C$31,"C",$E$12:$E$31,"*")</f>
        <v>0</v>
      </c>
      <c r="AH41" s="154"/>
      <c r="AI41" s="171"/>
      <c r="AJ41" s="153">
        <f>COUNTIFS($AO$12:$AO$31,AG$38,$C$12:$C$31,"D",$E$12:$E$31,"*")</f>
        <v>0</v>
      </c>
      <c r="AK41" s="171"/>
      <c r="AL41" s="157">
        <f>COUNTIFS($AO$12:$AO$31,AL$38,$C$12:$C$31,"C",$E$12:$E$31,"*")</f>
        <v>0</v>
      </c>
      <c r="AM41" s="157">
        <f>COUNTIFS($AO$12:$AO$31,AL$38,$C$12:$C$31,"D",$E$12:$E$31,"*")</f>
        <v>0</v>
      </c>
      <c r="AN41" s="149"/>
    </row>
    <row r="42" spans="1:41" ht="24.95" customHeight="1">
      <c r="A42" s="149"/>
      <c r="B42" s="195" t="s">
        <v>252</v>
      </c>
      <c r="C42" s="207" t="str">
        <f>IF($AK$3="４週",SUMIFS($AK$12:$AK$31,$AO$12:$AO$31,C38)/4/$AH$6,IF($AK$3="歴月",SUMIFS($AK$12:$AK$31,$AO$12:$AO$31,C38)/$AL$6,"記載する期間を選択してください"))</f>
        <v>記載する期間を選択してください</v>
      </c>
      <c r="D42" s="192"/>
      <c r="E42" s="207" t="str">
        <f>IF($AK$3="４週",SUMIFS($AK$12:$AK$31,$AO$12:$AO$31,E38)/4/$AH$6,IF($AK$3="歴月",SUMIFS($AK$12:$AK$31,$AO$12:$AO$31,E38)/$AL$6,"記載する期間を選択してください"))</f>
        <v>記載する期間を選択してください</v>
      </c>
      <c r="F42" s="214"/>
      <c r="G42" s="214"/>
      <c r="H42" s="192"/>
      <c r="I42" s="207" t="str">
        <f>IF($AK$3="４週",SUMIFS($AK$12:$AK$31,$AO$12:$AO$31,I38)/4/$AH$6,IF($AK$3="歴月",SUMIFS($AK$12:$AK$31,$AO$12:$AO$31,I38)/$AL$6,"記載する期間を選択してください"))</f>
        <v>記載する期間を選択してください</v>
      </c>
      <c r="J42" s="214"/>
      <c r="K42" s="214"/>
      <c r="L42" s="214"/>
      <c r="M42" s="214"/>
      <c r="N42" s="192"/>
      <c r="O42" s="207" t="str">
        <f>IF($AK$3="４週",SUMIFS($AK$12:$AK$31,$AO$12:$AO$31,O38)/4/$AH$6,IF($AK$3="歴月",SUMIFS($AK$12:$AK$31,$AO$12:$AO$31,O38)/$AL$6,"記載する期間を選択してください"))</f>
        <v>記載する期間を選択してください</v>
      </c>
      <c r="P42" s="214"/>
      <c r="Q42" s="214"/>
      <c r="R42" s="214"/>
      <c r="S42" s="214"/>
      <c r="T42" s="192"/>
      <c r="U42" s="207" t="str">
        <f>IF($AK$3="４週",SUMIFS($AK$12:$AK$31,$AO$12:$AO$31,U38)/4/$AH$6,IF($AK$3="歴月",SUMIFS($AK$12:$AK$31,$AO$12:$AO$31,U38)/$AL$6,"記載する期間を選択してください"))</f>
        <v>記載する期間を選択してください</v>
      </c>
      <c r="V42" s="214"/>
      <c r="W42" s="214"/>
      <c r="X42" s="214"/>
      <c r="Y42" s="214"/>
      <c r="Z42" s="192"/>
      <c r="AA42" s="207" t="str">
        <f>IF($AK$3="４週",SUMIFS($AK$12:$AK$31,$AO$12:$AO$31,AA38)/4/$AH$6,IF($AK$3="歴月",SUMIFS($AK$12:$AK$31,$AO$12:$AO$31,AA38)/$AL$6,"記載する期間を選択してください"))</f>
        <v>記載する期間を選択してください</v>
      </c>
      <c r="AB42" s="214"/>
      <c r="AC42" s="214"/>
      <c r="AD42" s="214"/>
      <c r="AE42" s="214"/>
      <c r="AF42" s="192"/>
      <c r="AG42" s="207" t="str">
        <f>IF($AK$3="４週",SUMIFS($AK$12:$AK$31,$AO$12:$AO$31,AG38)/4/$AH$6,IF($AK$3="歴月",SUMIFS($AK$12:$AK$31,$AO$12:$AO$31,AG38)/$AL$6,"記載する期間を選択してください"))</f>
        <v>記載する期間を選択してください</v>
      </c>
      <c r="AH42" s="214"/>
      <c r="AI42" s="214"/>
      <c r="AJ42" s="214"/>
      <c r="AK42" s="192"/>
      <c r="AL42" s="207" t="str">
        <f>IF($AK$3="４週",SUMIFS($AK$12:$AK$31,$AO$12:$AO$31,AL38)/4/$AH$6,IF($AK$3="歴月",SUMIFS($AK$12:$AK$31,$AO$12:$AO$31,AL38)/$AL$6,"記載する期間を選択してください"))</f>
        <v>記載する期間を選択してください</v>
      </c>
      <c r="AM42" s="192"/>
      <c r="AN42" s="149"/>
    </row>
    <row r="43" spans="1:41" ht="5.0999999999999996" customHeight="1">
      <c r="A43" s="149"/>
      <c r="B43" s="145"/>
      <c r="C43" s="179">
        <v>2</v>
      </c>
      <c r="D43" s="179"/>
      <c r="E43" s="179">
        <v>3</v>
      </c>
      <c r="F43" s="179"/>
      <c r="G43" s="179"/>
      <c r="H43" s="179"/>
      <c r="I43" s="179">
        <v>4</v>
      </c>
      <c r="J43" s="179"/>
      <c r="K43" s="179"/>
      <c r="L43" s="179"/>
      <c r="M43" s="179"/>
      <c r="N43" s="179"/>
      <c r="O43" s="179">
        <v>5</v>
      </c>
      <c r="P43" s="179"/>
      <c r="Q43" s="179"/>
      <c r="R43" s="179"/>
      <c r="S43" s="179"/>
      <c r="T43" s="179"/>
      <c r="U43" s="179">
        <v>6</v>
      </c>
      <c r="V43" s="179"/>
      <c r="W43" s="179"/>
      <c r="X43" s="179"/>
      <c r="Y43" s="179"/>
      <c r="Z43" s="179"/>
      <c r="AA43" s="179">
        <v>7</v>
      </c>
      <c r="AB43" s="179"/>
      <c r="AC43" s="179"/>
      <c r="AD43" s="179"/>
      <c r="AE43" s="179"/>
      <c r="AF43" s="179"/>
      <c r="AG43" s="179">
        <v>8</v>
      </c>
      <c r="AH43" s="179"/>
      <c r="AI43" s="179"/>
      <c r="AJ43" s="179"/>
      <c r="AK43" s="179"/>
      <c r="AL43" s="179">
        <v>9</v>
      </c>
      <c r="AM43" s="156"/>
      <c r="AN43" s="149"/>
    </row>
    <row r="44" spans="1:41" ht="19.5" customHeight="1">
      <c r="A44" s="149"/>
      <c r="B44" s="155"/>
      <c r="C44" s="195" t="str">
        <f>IF(VLOOKUP($AK$1,選択肢!$A:$Z,C49,FALSE)=0,"-",VLOOKUP($AK$1,選択肢!$A:$Z,C49,FALSE))</f>
        <v>看護職員</v>
      </c>
      <c r="D44" s="195"/>
      <c r="E44" s="195" t="str">
        <f>IF(VLOOKUP($AK$1,選択肢!$A:$Z,E49,FALSE)=0,"-",VLOOKUP($AK$1,選択肢!$A:$Z,E49,FALSE))</f>
        <v>その他職員</v>
      </c>
      <c r="F44" s="195"/>
      <c r="G44" s="195"/>
      <c r="H44" s="195"/>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56"/>
      <c r="AN44" s="149"/>
    </row>
    <row r="45" spans="1:41" ht="19.5" customHeight="1">
      <c r="A45" s="149"/>
      <c r="B45" s="155"/>
      <c r="C45" s="157" t="s">
        <v>246</v>
      </c>
      <c r="D45" s="157" t="s">
        <v>247</v>
      </c>
      <c r="E45" s="157" t="s">
        <v>246</v>
      </c>
      <c r="F45" s="157" t="s">
        <v>247</v>
      </c>
      <c r="G45" s="157"/>
      <c r="H45" s="157"/>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56"/>
      <c r="AN45" s="149"/>
    </row>
    <row r="46" spans="1:41" ht="19.5" customHeight="1">
      <c r="A46" s="149"/>
      <c r="B46" s="157" t="s">
        <v>249</v>
      </c>
      <c r="C46" s="157">
        <f>COUNTIFS($AO$11:$AO$30,C$44,$C$11:$C$30,"A",$E$11:$E$30,"*")</f>
        <v>0</v>
      </c>
      <c r="D46" s="157">
        <f>COUNTIFS($AO$11:$AO$30,C$44,$C$11:$C$30,"B",$E$11:$E$30,"*")</f>
        <v>0</v>
      </c>
      <c r="E46" s="157">
        <f>COUNTIFS($AO$11:$AO$30,E$44,$C$11:$C$30,"A",$E$11:$E$30,"*")</f>
        <v>0</v>
      </c>
      <c r="F46" s="153">
        <f>COUNTIFS($AO$11:$AO$30,E$44,$C$11:$C$30,"B",$E$11:$E$30,"*")</f>
        <v>1</v>
      </c>
      <c r="G46" s="154"/>
      <c r="H46" s="171"/>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56"/>
      <c r="AN46" s="149"/>
    </row>
    <row r="47" spans="1:41" ht="19.5" customHeight="1">
      <c r="A47" s="149"/>
      <c r="B47" s="195" t="s">
        <v>251</v>
      </c>
      <c r="C47" s="157">
        <f>COUNTIFS($AO$11:$AO$30,C$44,$C$11:$C$30,"C",$E$11:$E$30,"*")</f>
        <v>0</v>
      </c>
      <c r="D47" s="157">
        <f>COUNTIFS($AO$11:$AO$30,C$44,$C$11:$C$30,"D",$E$11:$E$30,"*")</f>
        <v>0</v>
      </c>
      <c r="E47" s="157">
        <f>COUNTIFS($AO$11:$AO$30,E$44,$C$11:$C$30,"C",$E$11:$E$30,"*")</f>
        <v>0</v>
      </c>
      <c r="F47" s="153">
        <f>COUNTIFS($AO$11:$AO$30,E$44,$C$11:$C$30,"D",$E$11:$E$30,"*")</f>
        <v>0</v>
      </c>
      <c r="G47" s="154"/>
      <c r="H47" s="171"/>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56"/>
      <c r="AN47" s="149"/>
    </row>
    <row r="48" spans="1:41" ht="19.5" customHeight="1">
      <c r="A48" s="149"/>
      <c r="B48" s="195" t="s">
        <v>252</v>
      </c>
      <c r="C48" s="207" t="str">
        <f>IF($AK$3="４週",SUMIFS($AK$12:$AK$31,$AO$12:$AO$31,C44)/4/$AH$6,IF($AK$3="歴月",SUMIFS($AK$12:$AK$31,$AO$12:$AO$31,C44)/$AL$6,"記載する期間を選択してください"))</f>
        <v>記載する期間を選択してください</v>
      </c>
      <c r="D48" s="192"/>
      <c r="E48" s="207" t="str">
        <f>IF($AK$3="４週",SUMIFS($AK$12:$AK$31,$AO$12:$AO$31,E44)/4/$AH$6,IF($AK$3="歴月",SUMIFS($AK$12:$AK$31,$AO$12:$AO$31,E44)/$AL$6,"記載する期間を選択してください"))</f>
        <v>記載する期間を選択してください</v>
      </c>
      <c r="F48" s="214"/>
      <c r="G48" s="214"/>
      <c r="H48" s="192"/>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56"/>
      <c r="AN48" s="149"/>
    </row>
    <row r="49" spans="1:40" ht="3" customHeight="1">
      <c r="A49" s="149"/>
      <c r="B49" s="145"/>
      <c r="C49" s="179">
        <v>10</v>
      </c>
      <c r="D49" s="179"/>
      <c r="E49" s="179">
        <f>C49+1</f>
        <v>11</v>
      </c>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56"/>
      <c r="AN49" s="149"/>
    </row>
    <row r="50" spans="1:40" ht="15" customHeight="1">
      <c r="A50" s="147" t="s">
        <v>170</v>
      </c>
      <c r="B50" s="159"/>
      <c r="C50" s="159"/>
      <c r="D50" s="159"/>
      <c r="E50" s="159"/>
      <c r="F50" s="178"/>
      <c r="G50" s="159"/>
      <c r="H50" s="179"/>
      <c r="I50" s="179"/>
      <c r="J50" s="179"/>
      <c r="K50" s="179"/>
      <c r="L50" s="179"/>
      <c r="M50" s="179"/>
      <c r="N50" s="179"/>
      <c r="O50" s="179"/>
      <c r="P50" s="179"/>
      <c r="Q50" s="179"/>
      <c r="R50" s="179">
        <v>6</v>
      </c>
      <c r="S50" s="179"/>
      <c r="T50" s="179"/>
      <c r="U50" s="179"/>
      <c r="V50" s="179"/>
      <c r="W50" s="179"/>
      <c r="X50" s="179">
        <v>7</v>
      </c>
      <c r="Y50" s="179"/>
      <c r="Z50" s="179"/>
      <c r="AA50" s="179"/>
      <c r="AB50" s="179"/>
      <c r="AC50" s="179"/>
      <c r="AD50" s="179">
        <v>8</v>
      </c>
      <c r="AE50" s="179"/>
      <c r="AF50" s="179"/>
      <c r="AG50" s="187"/>
      <c r="AH50" s="187"/>
      <c r="AI50" s="187"/>
      <c r="AJ50" s="187">
        <v>9</v>
      </c>
      <c r="AK50" s="179"/>
      <c r="AL50" s="179"/>
      <c r="AM50" s="149"/>
    </row>
    <row r="51" spans="1:40" s="147" customFormat="1" ht="15" customHeight="1">
      <c r="A51" s="147" t="s">
        <v>53</v>
      </c>
      <c r="B51" s="160"/>
      <c r="C51" s="160"/>
      <c r="D51" s="160"/>
      <c r="E51" s="160"/>
      <c r="F51" s="160"/>
      <c r="G51" s="16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row>
    <row r="52" spans="1:40" s="147" customFormat="1" ht="15" customHeight="1">
      <c r="A52" s="147" t="s">
        <v>171</v>
      </c>
      <c r="B52" s="160"/>
      <c r="C52" s="160"/>
      <c r="D52" s="160"/>
      <c r="E52" s="160"/>
      <c r="F52" s="160"/>
      <c r="G52" s="16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row>
    <row r="53" spans="1:40" s="147" customFormat="1" ht="15" customHeight="1">
      <c r="A53" s="160" t="s">
        <v>342</v>
      </c>
      <c r="C53" s="160"/>
      <c r="D53" s="160"/>
      <c r="E53" s="160"/>
      <c r="F53" s="160"/>
      <c r="G53" s="16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row>
    <row r="54" spans="1:40" s="147" customFormat="1" ht="15" customHeight="1">
      <c r="A54" s="147" t="s">
        <v>42</v>
      </c>
      <c r="B54" s="160"/>
      <c r="C54" s="160"/>
      <c r="D54" s="160"/>
      <c r="E54" s="160"/>
      <c r="F54" s="160"/>
      <c r="G54" s="16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row>
    <row r="55" spans="1:40" s="147" customFormat="1" ht="15" customHeight="1">
      <c r="A55" s="147" t="s">
        <v>172</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row>
    <row r="56" spans="1:40" ht="15" customHeight="1">
      <c r="A56" s="147" t="s">
        <v>173</v>
      </c>
      <c r="B56" s="161"/>
      <c r="C56" s="147"/>
      <c r="D56" s="147"/>
      <c r="E56" s="147"/>
      <c r="F56" s="147"/>
      <c r="G56" s="147"/>
    </row>
    <row r="57" spans="1:40" ht="15" customHeight="1">
      <c r="A57" s="147" t="s">
        <v>174</v>
      </c>
      <c r="B57" s="161"/>
      <c r="C57" s="147"/>
      <c r="D57" s="147"/>
      <c r="E57" s="147"/>
      <c r="F57" s="147"/>
      <c r="G57" s="147"/>
    </row>
    <row r="58" spans="1:40" ht="15" customHeight="1">
      <c r="A58" s="147"/>
      <c r="B58" s="157" t="s">
        <v>175</v>
      </c>
      <c r="C58" s="157" t="s">
        <v>176</v>
      </c>
      <c r="D58" s="157"/>
      <c r="E58" s="157"/>
      <c r="F58" s="147"/>
      <c r="G58" s="147"/>
    </row>
    <row r="59" spans="1:40" ht="15" customHeight="1">
      <c r="A59" s="147"/>
      <c r="B59" s="162" t="s">
        <v>180</v>
      </c>
      <c r="C59" s="168" t="s">
        <v>181</v>
      </c>
      <c r="D59" s="168"/>
      <c r="E59" s="168"/>
      <c r="F59" s="147"/>
      <c r="G59" s="147"/>
    </row>
    <row r="60" spans="1:40" ht="15" customHeight="1">
      <c r="A60" s="147"/>
      <c r="B60" s="162" t="s">
        <v>182</v>
      </c>
      <c r="C60" s="168" t="s">
        <v>183</v>
      </c>
      <c r="D60" s="168"/>
      <c r="E60" s="168"/>
      <c r="F60" s="147"/>
      <c r="G60" s="147"/>
    </row>
    <row r="61" spans="1:40" ht="15" customHeight="1">
      <c r="A61" s="147"/>
      <c r="B61" s="162" t="s">
        <v>184</v>
      </c>
      <c r="C61" s="168" t="s">
        <v>185</v>
      </c>
      <c r="D61" s="168"/>
      <c r="E61" s="168"/>
      <c r="F61" s="147"/>
      <c r="G61" s="147"/>
    </row>
    <row r="62" spans="1:40" ht="15" customHeight="1">
      <c r="A62" s="147"/>
      <c r="B62" s="162" t="s">
        <v>187</v>
      </c>
      <c r="C62" s="168" t="s">
        <v>188</v>
      </c>
      <c r="D62" s="168"/>
      <c r="E62" s="168"/>
      <c r="F62" s="147"/>
      <c r="G62" s="147"/>
    </row>
    <row r="63" spans="1:40" ht="15" customHeight="1">
      <c r="A63" s="147"/>
      <c r="B63" s="147" t="s">
        <v>190</v>
      </c>
      <c r="C63" s="147"/>
      <c r="D63" s="147"/>
      <c r="E63" s="147"/>
      <c r="F63" s="147"/>
      <c r="G63" s="147"/>
    </row>
    <row r="64" spans="1:40" ht="15" customHeight="1">
      <c r="A64" s="147"/>
      <c r="B64" s="147" t="s">
        <v>30</v>
      </c>
      <c r="C64" s="147"/>
      <c r="D64" s="147"/>
      <c r="E64" s="147"/>
      <c r="F64" s="147"/>
      <c r="G64" s="147"/>
    </row>
    <row r="65" spans="1:7" ht="15" customHeight="1">
      <c r="A65" s="147"/>
      <c r="B65" s="147" t="s">
        <v>191</v>
      </c>
      <c r="C65" s="147"/>
      <c r="D65" s="147"/>
      <c r="E65" s="147"/>
      <c r="F65" s="147"/>
      <c r="G65" s="147"/>
    </row>
    <row r="66" spans="1:7" ht="15" customHeight="1">
      <c r="A66" s="147" t="s">
        <v>192</v>
      </c>
      <c r="B66" s="161"/>
      <c r="C66" s="147"/>
      <c r="D66" s="147"/>
      <c r="E66" s="147"/>
      <c r="F66" s="147"/>
      <c r="G66" s="147"/>
    </row>
    <row r="67" spans="1:7" ht="15" customHeight="1">
      <c r="A67" s="147" t="s">
        <v>343</v>
      </c>
      <c r="B67" s="161"/>
      <c r="C67" s="147"/>
      <c r="D67" s="147"/>
      <c r="E67" s="147"/>
      <c r="F67" s="147"/>
      <c r="G67" s="147"/>
    </row>
    <row r="68" spans="1:7" ht="15" customHeight="1">
      <c r="A68" s="147" t="s">
        <v>193</v>
      </c>
      <c r="B68" s="161"/>
      <c r="C68" s="147"/>
      <c r="D68" s="147"/>
      <c r="E68" s="147"/>
      <c r="F68" s="147"/>
      <c r="G68" s="147"/>
    </row>
    <row r="69" spans="1:7" ht="15" customHeight="1">
      <c r="A69" s="147" t="s">
        <v>194</v>
      </c>
      <c r="B69" s="161"/>
      <c r="C69" s="147"/>
      <c r="D69" s="147"/>
      <c r="E69" s="147"/>
      <c r="F69" s="147"/>
      <c r="G69" s="147"/>
    </row>
    <row r="70" spans="1:7" ht="15" customHeight="1">
      <c r="A70" s="147" t="s">
        <v>195</v>
      </c>
      <c r="B70" s="161"/>
      <c r="C70" s="147"/>
      <c r="D70" s="147"/>
      <c r="E70" s="147"/>
      <c r="F70" s="147"/>
      <c r="G70" s="147"/>
    </row>
    <row r="71" spans="1:7" ht="15" customHeight="1">
      <c r="A71" s="147" t="s">
        <v>196</v>
      </c>
      <c r="B71" s="161"/>
      <c r="C71" s="147"/>
      <c r="D71" s="147"/>
      <c r="E71" s="147"/>
      <c r="F71" s="147"/>
      <c r="G71" s="147"/>
    </row>
    <row r="72" spans="1:7" ht="15" customHeight="1">
      <c r="A72" s="147"/>
      <c r="B72" s="147" t="s">
        <v>99</v>
      </c>
      <c r="C72" s="147"/>
      <c r="D72" s="147"/>
      <c r="E72" s="147"/>
      <c r="F72" s="147"/>
      <c r="G72" s="147"/>
    </row>
    <row r="73" spans="1:7" ht="15" customHeight="1">
      <c r="A73" s="147"/>
      <c r="B73" s="147" t="s">
        <v>197</v>
      </c>
      <c r="C73" s="147"/>
      <c r="D73" s="147"/>
      <c r="E73" s="147"/>
      <c r="F73" s="147"/>
      <c r="G73" s="147"/>
    </row>
    <row r="74" spans="1:7" ht="15" customHeight="1">
      <c r="A74" s="147" t="s">
        <v>133</v>
      </c>
      <c r="B74" s="161"/>
      <c r="C74" s="147"/>
      <c r="D74" s="147"/>
      <c r="E74" s="147"/>
      <c r="F74" s="147"/>
      <c r="G74" s="147"/>
    </row>
    <row r="75" spans="1:7" ht="15" customHeight="1">
      <c r="A75" s="147" t="s">
        <v>199</v>
      </c>
      <c r="B75" s="161"/>
      <c r="C75" s="147"/>
      <c r="D75" s="147"/>
      <c r="E75" s="147"/>
      <c r="F75" s="147"/>
      <c r="G75" s="147"/>
    </row>
    <row r="76" spans="1:7" ht="15" customHeight="1">
      <c r="A76" s="147" t="s">
        <v>200</v>
      </c>
      <c r="B76" s="161"/>
      <c r="C76" s="147"/>
      <c r="D76" s="147"/>
      <c r="E76" s="147"/>
      <c r="F76" s="147"/>
      <c r="G76" s="147"/>
    </row>
    <row r="77" spans="1:7" ht="15" customHeight="1">
      <c r="A77" s="147" t="s">
        <v>201</v>
      </c>
      <c r="B77" s="161"/>
      <c r="C77" s="147"/>
      <c r="D77" s="147"/>
      <c r="E77" s="147"/>
      <c r="F77" s="147"/>
      <c r="G77" s="147"/>
    </row>
    <row r="78" spans="1:7" ht="15" customHeight="1">
      <c r="A78" s="147" t="s">
        <v>203</v>
      </c>
      <c r="B78" s="161"/>
      <c r="C78" s="147"/>
      <c r="D78" s="147"/>
      <c r="E78" s="147"/>
      <c r="F78" s="147"/>
      <c r="G78" s="147"/>
    </row>
    <row r="79" spans="1:7" ht="15" customHeight="1">
      <c r="A79" s="147" t="s">
        <v>60</v>
      </c>
      <c r="B79" s="161"/>
      <c r="C79" s="147"/>
      <c r="D79" s="147"/>
      <c r="E79" s="147"/>
      <c r="F79" s="147"/>
      <c r="G79" s="147"/>
    </row>
    <row r="80" spans="1:7" ht="15" customHeight="1">
      <c r="A80" s="147" t="s">
        <v>205</v>
      </c>
      <c r="B80" s="161"/>
      <c r="C80" s="147"/>
      <c r="D80" s="147"/>
      <c r="E80" s="147"/>
      <c r="F80" s="147"/>
      <c r="G80" s="147"/>
    </row>
    <row r="81" spans="1:7" ht="15" customHeight="1">
      <c r="A81" s="147" t="s">
        <v>206</v>
      </c>
      <c r="B81" s="161"/>
      <c r="C81" s="147"/>
      <c r="D81" s="147"/>
      <c r="E81" s="147"/>
      <c r="F81" s="147"/>
      <c r="G81" s="147"/>
    </row>
  </sheetData>
  <mergeCells count="109">
    <mergeCell ref="AK1:AN1"/>
    <mergeCell ref="M2:P2"/>
    <mergeCell ref="Q2:R2"/>
    <mergeCell ref="S2:T2"/>
    <mergeCell ref="U2:V2"/>
    <mergeCell ref="AK2:AN2"/>
    <mergeCell ref="AK3:AN3"/>
    <mergeCell ref="AK4:AN4"/>
    <mergeCell ref="AK5:AN5"/>
    <mergeCell ref="AH6:AJ6"/>
    <mergeCell ref="F8:AJ8"/>
    <mergeCell ref="F9:L9"/>
    <mergeCell ref="M9:S9"/>
    <mergeCell ref="T9:Z9"/>
    <mergeCell ref="AA9:AG9"/>
    <mergeCell ref="AH9:AJ9"/>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1"/>
    <mergeCell ref="A32:E32"/>
    <mergeCell ref="A33:E33"/>
    <mergeCell ref="C38:D38"/>
    <mergeCell ref="E38:H38"/>
    <mergeCell ref="I38:N38"/>
    <mergeCell ref="O38:T38"/>
    <mergeCell ref="U38:Z38"/>
    <mergeCell ref="AA38:AF38"/>
    <mergeCell ref="AG38:AK38"/>
    <mergeCell ref="AL38:AM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F41:H41"/>
    <mergeCell ref="I41:K41"/>
    <mergeCell ref="L41:N41"/>
    <mergeCell ref="O41:Q41"/>
    <mergeCell ref="R41:T41"/>
    <mergeCell ref="U41:W41"/>
    <mergeCell ref="X41:Z41"/>
    <mergeCell ref="AA41:AC41"/>
    <mergeCell ref="AD41:AF41"/>
    <mergeCell ref="AG41:AI41"/>
    <mergeCell ref="AJ41:AK41"/>
    <mergeCell ref="C42:D42"/>
    <mergeCell ref="E42:H42"/>
    <mergeCell ref="I42:N42"/>
    <mergeCell ref="O42:T42"/>
    <mergeCell ref="U42:Z42"/>
    <mergeCell ref="AA42:AF42"/>
    <mergeCell ref="AG42:AK42"/>
    <mergeCell ref="AL42:AM42"/>
    <mergeCell ref="C44:D44"/>
    <mergeCell ref="E44:H44"/>
    <mergeCell ref="F45:H45"/>
    <mergeCell ref="F46:H46"/>
    <mergeCell ref="F47:H47"/>
    <mergeCell ref="C48:D48"/>
    <mergeCell ref="E48:H48"/>
    <mergeCell ref="C58:E58"/>
    <mergeCell ref="C59:E59"/>
    <mergeCell ref="C60:E60"/>
    <mergeCell ref="C61:E61"/>
    <mergeCell ref="C62:E62"/>
    <mergeCell ref="A8:A11"/>
    <mergeCell ref="B8:B9"/>
    <mergeCell ref="C8:C11"/>
    <mergeCell ref="D8:D11"/>
    <mergeCell ref="E8:E11"/>
    <mergeCell ref="AK8:AK11"/>
    <mergeCell ref="AL8:AL11"/>
    <mergeCell ref="AM8:AN11"/>
    <mergeCell ref="B10:B11"/>
    <mergeCell ref="AM32:AN33"/>
  </mergeCells>
  <phoneticPr fontId="4"/>
  <dataValidations count="5">
    <dataValidation type="list" allowBlank="1" showDropDown="0" showInputMessage="1" showErrorMessage="1" sqref="C12:C31">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4:B31">
      <formula1>INDIRECT($AK$1)</formula1>
    </dataValidation>
    <dataValidation allowBlank="1" showDropDown="0" showInputMessage="1" showErrorMessage="0" sqref="B12:B13"/>
  </dataValidations>
  <printOptions horizontalCentered="1" verticalCentered="1"/>
  <pageMargins left="0.19685039370078741" right="0.19685039370078741" top="0.39370078740157483" bottom="0.19685039370078741" header="0.19685039370078741" footer="0.39370078740157483"/>
  <pageSetup paperSize="9" scale="67" fitToWidth="0" fitToHeight="0" orientation="landscape" usePrinterDefaults="1" r:id="rId1"/>
  <headerFooter alignWithMargins="0">
    <oddHeader>&amp;L&amp;"ＭＳ ゴシック,標準"&amp;10（参考様式）</oddHeader>
  </headerFooter>
  <rowBreaks count="1" manualBreakCount="1">
    <brk id="49"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1"/>
  <dimension ref="A1:AN86"/>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5" style="146" customWidth="1"/>
    <col min="3" max="3" width="7.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4.95"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207</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40</v>
      </c>
      <c r="AI5" s="241"/>
      <c r="AJ5" s="241"/>
      <c r="AK5" s="183" t="s">
        <v>148</v>
      </c>
      <c r="AL5" s="247">
        <v>160</v>
      </c>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7"/>
      <c r="AL11" s="248"/>
      <c r="AM11" s="199"/>
      <c r="AN11" s="199"/>
    </row>
    <row r="12" spans="1:40" ht="18" customHeight="1">
      <c r="A12" s="152">
        <v>2</v>
      </c>
      <c r="B12" s="206" t="s">
        <v>128</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1" si="0">+SUM(F12:AJ12)</f>
        <v>0</v>
      </c>
      <c r="AL12" s="196">
        <f t="shared" ref="AL12:AL31" si="1">IF($AK$3="４週",AK12/4,AK12/(DAY(EOMONTH($F$9,0))/7))</f>
        <v>0</v>
      </c>
      <c r="AM12" s="199"/>
      <c r="AN12" s="199"/>
    </row>
    <row r="13" spans="1:40" ht="18" customHeight="1">
      <c r="A13" s="152">
        <v>3</v>
      </c>
      <c r="B13" s="206" t="s">
        <v>128</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215</v>
      </c>
      <c r="C14" s="167" t="s">
        <v>184</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t="s">
        <v>215</v>
      </c>
      <c r="C15" s="167" t="s">
        <v>184</v>
      </c>
      <c r="D15" s="210"/>
      <c r="E15" s="216" t="s">
        <v>216</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t="s">
        <v>215</v>
      </c>
      <c r="C16" s="167" t="s">
        <v>187</v>
      </c>
      <c r="D16" s="210"/>
      <c r="E16" s="216" t="s">
        <v>217</v>
      </c>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t="s">
        <v>215</v>
      </c>
      <c r="C17" s="167" t="s">
        <v>187</v>
      </c>
      <c r="D17" s="210"/>
      <c r="E17" s="216" t="s">
        <v>84</v>
      </c>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t="s">
        <v>215</v>
      </c>
      <c r="C18" s="167" t="s">
        <v>187</v>
      </c>
      <c r="D18" s="210"/>
      <c r="E18" s="216" t="s">
        <v>218</v>
      </c>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t="s">
        <v>215</v>
      </c>
      <c r="C19" s="167" t="s">
        <v>187</v>
      </c>
      <c r="D19" s="210"/>
      <c r="E19" s="216" t="s">
        <v>219</v>
      </c>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t="s">
        <v>215</v>
      </c>
      <c r="C20" s="167" t="s">
        <v>187</v>
      </c>
      <c r="D20" s="210"/>
      <c r="E20" s="216" t="s">
        <v>220</v>
      </c>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v>12</v>
      </c>
      <c r="G32" s="177">
        <v>20</v>
      </c>
      <c r="H32" s="177">
        <v>12</v>
      </c>
      <c r="I32" s="177">
        <v>20</v>
      </c>
      <c r="J32" s="177">
        <v>12</v>
      </c>
      <c r="K32" s="177">
        <v>20</v>
      </c>
      <c r="L32" s="177">
        <v>12</v>
      </c>
      <c r="M32" s="177">
        <v>20</v>
      </c>
      <c r="N32" s="177">
        <v>12</v>
      </c>
      <c r="O32" s="177">
        <v>20</v>
      </c>
      <c r="P32" s="177">
        <v>12</v>
      </c>
      <c r="Q32" s="177">
        <v>20</v>
      </c>
      <c r="R32" s="177">
        <v>12</v>
      </c>
      <c r="S32" s="177">
        <v>20</v>
      </c>
      <c r="T32" s="177">
        <v>12</v>
      </c>
      <c r="U32" s="177">
        <v>20</v>
      </c>
      <c r="V32" s="177">
        <v>12</v>
      </c>
      <c r="W32" s="177">
        <v>20</v>
      </c>
      <c r="X32" s="177">
        <v>12</v>
      </c>
      <c r="Y32" s="177">
        <v>20</v>
      </c>
      <c r="Z32" s="177">
        <v>12</v>
      </c>
      <c r="AA32" s="177">
        <v>20</v>
      </c>
      <c r="AB32" s="177">
        <v>12</v>
      </c>
      <c r="AC32" s="177">
        <v>20</v>
      </c>
      <c r="AD32" s="177">
        <v>12</v>
      </c>
      <c r="AE32" s="177">
        <v>20</v>
      </c>
      <c r="AF32" s="177">
        <v>12</v>
      </c>
      <c r="AG32" s="177">
        <v>20</v>
      </c>
      <c r="AH32" s="177">
        <v>12</v>
      </c>
      <c r="AI32" s="177">
        <v>20</v>
      </c>
      <c r="AJ32" s="177">
        <v>10</v>
      </c>
      <c r="AK32" s="176"/>
      <c r="AL32" s="197"/>
      <c r="AM32" s="151"/>
      <c r="AN32" s="151"/>
    </row>
    <row r="33" spans="1:40"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0" ht="5.0999999999999996" customHeight="1">
      <c r="A34" s="160"/>
      <c r="B34" s="160"/>
      <c r="C34" s="160"/>
      <c r="D34" s="211"/>
      <c r="E34" s="211"/>
      <c r="F34" s="211"/>
      <c r="G34" s="211"/>
      <c r="H34" s="211"/>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222"/>
      <c r="AK34" s="147"/>
      <c r="AL34" s="155"/>
      <c r="AM34" s="155"/>
      <c r="AN34" s="149"/>
    </row>
    <row r="35" spans="1:40" ht="5.0999999999999996" customHeight="1">
      <c r="A35" s="160"/>
      <c r="B35" s="160"/>
      <c r="C35" s="160"/>
      <c r="D35" s="211"/>
      <c r="E35" s="211"/>
      <c r="F35" s="211"/>
      <c r="G35" s="211"/>
      <c r="H35" s="211"/>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222"/>
      <c r="AK35" s="147"/>
      <c r="AL35" s="155"/>
      <c r="AM35" s="155"/>
      <c r="AN35" s="149"/>
    </row>
    <row r="36" spans="1:40" ht="5.0999999999999996" customHeight="1">
      <c r="A36" s="160"/>
      <c r="B36" s="160"/>
      <c r="C36" s="160"/>
      <c r="D36" s="211"/>
      <c r="E36" s="211"/>
      <c r="F36" s="211"/>
      <c r="G36" s="211"/>
      <c r="H36" s="211"/>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222"/>
      <c r="AK36" s="147"/>
      <c r="AL36" s="155"/>
      <c r="AM36" s="155"/>
      <c r="AN36" s="149"/>
    </row>
    <row r="37" spans="1:40" ht="18" customHeight="1">
      <c r="A37" s="180" t="s">
        <v>221</v>
      </c>
      <c r="B37" s="147"/>
      <c r="D37" s="147"/>
      <c r="E37" s="147"/>
      <c r="F37" s="147"/>
      <c r="G37" s="147"/>
      <c r="H37" s="147"/>
      <c r="I37" s="147"/>
      <c r="J37" s="147"/>
      <c r="K37" s="147"/>
    </row>
    <row r="38" spans="1:40" ht="18" customHeight="1">
      <c r="A38" s="200" t="s">
        <v>222</v>
      </c>
      <c r="B38" s="200"/>
      <c r="M38" s="180" t="s">
        <v>223</v>
      </c>
      <c r="N38" s="147"/>
      <c r="P38" s="147"/>
      <c r="Q38" s="147"/>
      <c r="R38" s="147"/>
      <c r="S38" s="147"/>
      <c r="T38" s="147"/>
      <c r="U38" s="225" t="str">
        <f>IF(COUNTIF(M40:M43,"○")&gt;1,"いずれか１つを選択してください。","")</f>
        <v/>
      </c>
      <c r="V38" s="147"/>
      <c r="W38" s="147"/>
      <c r="X38" s="147"/>
      <c r="Y38" s="147"/>
      <c r="Z38" s="147"/>
      <c r="AA38" s="147"/>
      <c r="AB38" s="147"/>
      <c r="AC38" s="147"/>
      <c r="AD38" s="147"/>
      <c r="AE38" s="147"/>
      <c r="AF38" s="147"/>
      <c r="AG38" s="147"/>
      <c r="AH38" s="147"/>
      <c r="AI38" s="147"/>
      <c r="AJ38" s="147"/>
      <c r="AK38" s="222"/>
      <c r="AL38" s="147"/>
      <c r="AM38" s="155"/>
      <c r="AN38" s="155"/>
    </row>
    <row r="39" spans="1:40" ht="18.75" customHeight="1">
      <c r="A39" s="201"/>
      <c r="B39" s="201"/>
      <c r="C39" s="201"/>
      <c r="D39" s="212">
        <f>IF(S2=1,10,IF(S2=2,11,IF(S2=3,12,S2-3)))</f>
        <v>2</v>
      </c>
      <c r="E39" s="212">
        <f>IF(S2=1,11,IF(S2=2,12,S2-2))</f>
        <v>3</v>
      </c>
      <c r="F39" s="212">
        <f>IF(S2=1,12,S2-1)</f>
        <v>4</v>
      </c>
      <c r="G39" s="212"/>
      <c r="H39" s="212"/>
      <c r="I39" s="157" t="s">
        <v>161</v>
      </c>
      <c r="J39" s="157"/>
      <c r="K39" s="157"/>
      <c r="M39" s="153" t="s">
        <v>83</v>
      </c>
      <c r="N39" s="154"/>
      <c r="O39" s="154"/>
      <c r="P39" s="154"/>
      <c r="Q39" s="154"/>
      <c r="R39" s="154"/>
      <c r="S39" s="154"/>
      <c r="T39" s="154"/>
      <c r="U39" s="154"/>
      <c r="V39" s="154"/>
      <c r="W39" s="154"/>
      <c r="X39" s="154"/>
      <c r="Y39" s="154"/>
      <c r="Z39" s="154"/>
      <c r="AA39" s="154"/>
      <c r="AB39" s="154"/>
      <c r="AC39" s="154"/>
      <c r="AD39" s="154"/>
      <c r="AE39" s="154"/>
      <c r="AF39" s="154"/>
      <c r="AG39" s="154"/>
      <c r="AH39" s="242" t="s">
        <v>224</v>
      </c>
      <c r="AI39" s="244"/>
      <c r="AJ39" s="244"/>
      <c r="AK39" s="244"/>
      <c r="AL39" s="249"/>
      <c r="AM39" s="195" t="s">
        <v>57</v>
      </c>
      <c r="AN39" s="195"/>
    </row>
    <row r="40" spans="1:40" ht="18" customHeight="1">
      <c r="A40" s="195" t="s">
        <v>225</v>
      </c>
      <c r="B40" s="195"/>
      <c r="C40" s="195"/>
      <c r="D40" s="213">
        <v>80</v>
      </c>
      <c r="E40" s="213">
        <v>80</v>
      </c>
      <c r="F40" s="213">
        <v>81</v>
      </c>
      <c r="G40" s="213"/>
      <c r="H40" s="213"/>
      <c r="I40" s="153">
        <f>SUM(D40:F40)</f>
        <v>241</v>
      </c>
      <c r="J40" s="154"/>
      <c r="K40" s="171"/>
      <c r="M40" s="217" t="s">
        <v>227</v>
      </c>
      <c r="N40" s="164" t="s">
        <v>229</v>
      </c>
      <c r="O40" s="226"/>
      <c r="P40" s="232"/>
      <c r="Q40" s="235" t="s">
        <v>156</v>
      </c>
      <c r="R40" s="236"/>
      <c r="S40" s="236"/>
      <c r="T40" s="236"/>
      <c r="U40" s="236"/>
      <c r="V40" s="236"/>
      <c r="W40" s="236"/>
      <c r="X40" s="236"/>
      <c r="Y40" s="236"/>
      <c r="Z40" s="236"/>
      <c r="AA40" s="236"/>
      <c r="AB40" s="236"/>
      <c r="AC40" s="236"/>
      <c r="AD40" s="236"/>
      <c r="AE40" s="236"/>
      <c r="AF40" s="236"/>
      <c r="AG40" s="239"/>
      <c r="AH40" s="207">
        <f>SUM(F32:AJ32)</f>
        <v>490</v>
      </c>
      <c r="AI40" s="192"/>
      <c r="AJ40" s="171" t="s">
        <v>230</v>
      </c>
      <c r="AK40" s="207">
        <f>ROUNDUP(AH40/450,0)</f>
        <v>2</v>
      </c>
      <c r="AL40" s="192"/>
      <c r="AM40" s="157">
        <f>MIN(AH40:AK42)</f>
        <v>1</v>
      </c>
      <c r="AN40" s="157"/>
    </row>
    <row r="41" spans="1:40" ht="18" customHeight="1">
      <c r="A41" s="195" t="s">
        <v>231</v>
      </c>
      <c r="B41" s="195"/>
      <c r="C41" s="195"/>
      <c r="D41" s="213">
        <v>10</v>
      </c>
      <c r="E41" s="213">
        <v>15</v>
      </c>
      <c r="F41" s="213">
        <v>14</v>
      </c>
      <c r="G41" s="213"/>
      <c r="H41" s="213"/>
      <c r="I41" s="153">
        <f>SUM(D41:H41)*0.1</f>
        <v>3.9000000000000004</v>
      </c>
      <c r="J41" s="154"/>
      <c r="K41" s="171"/>
      <c r="M41" s="218"/>
      <c r="N41" s="165"/>
      <c r="O41" s="227"/>
      <c r="P41" s="233"/>
      <c r="Q41" s="223" t="s">
        <v>17</v>
      </c>
      <c r="R41" s="229"/>
      <c r="S41" s="229"/>
      <c r="T41" s="229"/>
      <c r="U41" s="229"/>
      <c r="V41" s="229"/>
      <c r="W41" s="229"/>
      <c r="X41" s="229"/>
      <c r="Y41" s="229"/>
      <c r="Z41" s="229"/>
      <c r="AA41" s="229"/>
      <c r="AB41" s="229"/>
      <c r="AC41" s="229"/>
      <c r="AD41" s="229"/>
      <c r="AE41" s="229"/>
      <c r="AF41" s="229"/>
      <c r="AG41" s="240"/>
      <c r="AH41" s="153">
        <f>COUNTA(B12:B30)</f>
        <v>9</v>
      </c>
      <c r="AI41" s="154"/>
      <c r="AJ41" s="245" t="s">
        <v>233</v>
      </c>
      <c r="AK41" s="207">
        <f>ROUNDUP(AH41/10,0)</f>
        <v>1</v>
      </c>
      <c r="AL41" s="192"/>
      <c r="AM41" s="157"/>
      <c r="AN41" s="157"/>
    </row>
    <row r="42" spans="1:40" ht="18" customHeight="1">
      <c r="A42" s="157" t="s">
        <v>161</v>
      </c>
      <c r="B42" s="157"/>
      <c r="C42" s="157"/>
      <c r="D42" s="157">
        <f>D40+D41*0.1</f>
        <v>81</v>
      </c>
      <c r="E42" s="157">
        <f>E40+E41*0.1</f>
        <v>81.5</v>
      </c>
      <c r="F42" s="153">
        <f>F40+F41*0.1</f>
        <v>82.4</v>
      </c>
      <c r="G42" s="154"/>
      <c r="H42" s="171"/>
      <c r="I42" s="153">
        <f>SUM(D42:H42)</f>
        <v>244.9</v>
      </c>
      <c r="J42" s="154"/>
      <c r="K42" s="171"/>
      <c r="M42" s="219"/>
      <c r="N42" s="166"/>
      <c r="O42" s="228"/>
      <c r="P42" s="234"/>
      <c r="Q42" s="223" t="s">
        <v>226</v>
      </c>
      <c r="R42" s="229"/>
      <c r="S42" s="229"/>
      <c r="T42" s="229"/>
      <c r="U42" s="229"/>
      <c r="V42" s="229"/>
      <c r="W42" s="229"/>
      <c r="X42" s="229"/>
      <c r="Y42" s="229"/>
      <c r="Z42" s="229"/>
      <c r="AA42" s="229"/>
      <c r="AB42" s="229"/>
      <c r="AC42" s="229"/>
      <c r="AD42" s="229"/>
      <c r="AE42" s="229"/>
      <c r="AF42" s="229"/>
      <c r="AG42" s="240"/>
      <c r="AH42" s="207">
        <f>ROUNDDOWN(I44,1)</f>
        <v>81.599999999999994</v>
      </c>
      <c r="AI42" s="192"/>
      <c r="AJ42" s="246" t="s">
        <v>233</v>
      </c>
      <c r="AK42" s="207">
        <f>ROUNDUP(IF(X44="",AH42/40,IF(X44="○",AH42/50)),0)</f>
        <v>3</v>
      </c>
      <c r="AL42" s="192"/>
      <c r="AM42" s="157"/>
      <c r="AN42" s="157"/>
    </row>
    <row r="43" spans="1:40" ht="18" customHeight="1">
      <c r="A43" s="149" t="s">
        <v>113</v>
      </c>
      <c r="B43" s="145"/>
      <c r="H43" s="147" t="s">
        <v>234</v>
      </c>
      <c r="M43" s="213"/>
      <c r="N43" s="223" t="s">
        <v>235</v>
      </c>
      <c r="O43" s="229"/>
      <c r="P43" s="229"/>
      <c r="Q43" s="229"/>
      <c r="R43" s="229"/>
      <c r="S43" s="229"/>
      <c r="T43" s="229"/>
      <c r="U43" s="229"/>
      <c r="V43" s="229"/>
      <c r="W43" s="229"/>
      <c r="X43" s="229"/>
      <c r="Y43" s="229"/>
      <c r="Z43" s="229"/>
      <c r="AA43" s="229"/>
      <c r="AB43" s="229"/>
      <c r="AC43" s="229"/>
      <c r="AD43" s="229"/>
      <c r="AE43" s="229"/>
      <c r="AF43" s="229"/>
      <c r="AG43" s="240"/>
      <c r="AH43" s="243"/>
      <c r="AI43" s="243"/>
      <c r="AJ43" s="243"/>
      <c r="AK43" s="243"/>
      <c r="AL43" s="243"/>
      <c r="AM43" s="153" cm="1">
        <f t="array" ref="AM43">ROUNDUP(_xlfn.IFS(AM40&lt;2,1,AND(AM40&lt;=2,AM40&lt;6),AM40-1,AM40&gt;=6,AM40/2*3),1)</f>
        <v>1</v>
      </c>
      <c r="AN43" s="171"/>
    </row>
    <row r="44" spans="1:40" ht="18" customHeight="1">
      <c r="B44" s="149"/>
      <c r="I44" s="157">
        <f>I42/3</f>
        <v>81.63333333333334</v>
      </c>
      <c r="J44" s="157"/>
      <c r="K44" s="157"/>
      <c r="M44" s="220" t="s">
        <v>237</v>
      </c>
      <c r="N44" s="224"/>
      <c r="O44" s="230"/>
      <c r="P44" s="230"/>
      <c r="Q44" s="230"/>
      <c r="R44" s="230"/>
      <c r="S44" s="230"/>
      <c r="T44" s="230"/>
      <c r="U44" s="230"/>
      <c r="V44" s="230"/>
      <c r="W44" s="230"/>
      <c r="X44" s="237"/>
      <c r="Y44" s="238"/>
      <c r="Z44" s="230"/>
      <c r="AA44" s="230"/>
      <c r="AB44" s="230"/>
      <c r="AC44" s="230"/>
      <c r="AD44" s="230"/>
      <c r="AE44" s="230"/>
      <c r="AF44" s="230"/>
      <c r="AG44" s="230"/>
      <c r="AH44" s="230"/>
      <c r="AI44" s="230"/>
      <c r="AJ44" s="230"/>
      <c r="AK44" s="230"/>
      <c r="AL44" s="230"/>
      <c r="AM44" s="230"/>
      <c r="AN44" s="230"/>
    </row>
    <row r="45" spans="1:40" ht="14.25" customHeight="1">
      <c r="B45" s="149"/>
      <c r="I45" s="155"/>
      <c r="J45" s="155"/>
      <c r="K45" s="155"/>
      <c r="M45" s="147" t="s">
        <v>19</v>
      </c>
      <c r="N45" s="225"/>
      <c r="O45" s="231"/>
      <c r="P45" s="231"/>
      <c r="Q45" s="231"/>
      <c r="R45" s="231"/>
      <c r="S45" s="231"/>
      <c r="T45" s="231"/>
      <c r="U45" s="231"/>
      <c r="V45" s="231"/>
      <c r="W45" s="231"/>
      <c r="X45" s="227"/>
      <c r="Y45" s="227"/>
      <c r="Z45" s="231"/>
      <c r="AA45" s="231"/>
      <c r="AB45" s="231"/>
      <c r="AC45" s="231"/>
      <c r="AD45" s="231"/>
      <c r="AE45" s="231"/>
      <c r="AF45" s="231"/>
      <c r="AG45" s="231"/>
      <c r="AH45" s="231"/>
      <c r="AI45" s="231"/>
      <c r="AJ45" s="231"/>
      <c r="AK45" s="231"/>
      <c r="AL45" s="231"/>
      <c r="AM45" s="231"/>
      <c r="AN45" s="231"/>
    </row>
    <row r="46" spans="1:40" ht="13.5" customHeight="1">
      <c r="B46" s="149"/>
      <c r="I46" s="155"/>
      <c r="J46" s="155"/>
      <c r="K46" s="155"/>
      <c r="M46" s="147" t="s">
        <v>240</v>
      </c>
      <c r="N46" s="225"/>
      <c r="O46" s="231"/>
      <c r="P46" s="231"/>
      <c r="Q46" s="231"/>
      <c r="R46" s="231"/>
      <c r="S46" s="231"/>
      <c r="T46" s="231"/>
      <c r="U46" s="231"/>
      <c r="V46" s="231"/>
      <c r="W46" s="231"/>
      <c r="X46" s="227"/>
      <c r="Y46" s="227"/>
      <c r="Z46" s="231"/>
      <c r="AA46" s="231"/>
      <c r="AB46" s="231"/>
      <c r="AC46" s="231"/>
      <c r="AD46" s="231"/>
      <c r="AE46" s="231"/>
      <c r="AF46" s="231"/>
      <c r="AG46" s="231"/>
      <c r="AH46" s="231"/>
      <c r="AI46" s="231"/>
      <c r="AJ46" s="231"/>
      <c r="AK46" s="231"/>
      <c r="AL46" s="231"/>
      <c r="AM46" s="231"/>
      <c r="AN46" s="231"/>
    </row>
    <row r="47" spans="1:40" ht="13.5" customHeight="1">
      <c r="A47" s="160"/>
      <c r="B47" s="160"/>
      <c r="C47" s="160"/>
      <c r="D47" s="160"/>
      <c r="E47" s="160"/>
      <c r="F47" s="160"/>
      <c r="G47" s="160"/>
      <c r="H47" s="160"/>
      <c r="I47" s="160"/>
      <c r="J47" s="147"/>
      <c r="K47" s="147"/>
      <c r="L47" s="147"/>
      <c r="M47" s="221" t="s">
        <v>243</v>
      </c>
      <c r="N47" s="221"/>
      <c r="O47" s="221"/>
      <c r="P47" s="221"/>
      <c r="Q47" s="221"/>
      <c r="R47" s="221"/>
      <c r="S47" s="221"/>
      <c r="T47" s="221"/>
      <c r="U47" s="221"/>
      <c r="V47" s="221"/>
      <c r="W47" s="221"/>
      <c r="X47" s="221"/>
      <c r="Y47" s="221"/>
      <c r="Z47" s="221"/>
      <c r="AA47" s="221"/>
      <c r="AB47" s="221"/>
      <c r="AC47" s="221"/>
      <c r="AD47" s="221"/>
      <c r="AE47" s="221"/>
      <c r="AF47" s="221"/>
      <c r="AG47" s="221"/>
      <c r="AH47" s="221"/>
      <c r="AI47" s="221"/>
      <c r="AJ47" s="221"/>
      <c r="AK47" s="221"/>
      <c r="AL47" s="221"/>
      <c r="AM47" s="221"/>
      <c r="AN47" s="221"/>
    </row>
    <row r="48" spans="1:40" ht="4.5" customHeight="1">
      <c r="A48" s="160"/>
      <c r="B48" s="160"/>
      <c r="C48" s="160"/>
      <c r="D48" s="160"/>
      <c r="E48" s="160"/>
      <c r="F48" s="160"/>
      <c r="G48" s="160"/>
      <c r="H48" s="160"/>
      <c r="I48" s="160"/>
      <c r="J48" s="147"/>
      <c r="K48" s="147"/>
      <c r="L48" s="147"/>
      <c r="M48" s="222"/>
      <c r="N48" s="147"/>
      <c r="W48" s="155"/>
      <c r="X48" s="147"/>
      <c r="Y48" s="147"/>
      <c r="Z48" s="147"/>
      <c r="AA48" s="147"/>
      <c r="AB48" s="147"/>
      <c r="AC48" s="147"/>
      <c r="AD48" s="147"/>
      <c r="AE48" s="147"/>
      <c r="AF48" s="147"/>
      <c r="AG48" s="147"/>
      <c r="AH48" s="147"/>
      <c r="AI48" s="147"/>
      <c r="AJ48" s="222"/>
      <c r="AK48" s="147"/>
      <c r="AL48" s="155"/>
      <c r="AM48" s="155"/>
      <c r="AN48" s="149"/>
    </row>
    <row r="49" spans="1:40" ht="21" customHeight="1">
      <c r="A49" s="180" t="s">
        <v>245</v>
      </c>
      <c r="B49" s="145"/>
      <c r="C49" s="156"/>
      <c r="D49" s="156"/>
      <c r="E49" s="156"/>
      <c r="F49" s="156"/>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49"/>
      <c r="AF49" s="149"/>
      <c r="AG49" s="149"/>
      <c r="AH49" s="149"/>
      <c r="AI49" s="149"/>
      <c r="AJ49" s="149"/>
      <c r="AK49" s="149"/>
      <c r="AL49" s="156"/>
      <c r="AM49" s="156"/>
      <c r="AN49" s="149"/>
    </row>
    <row r="50" spans="1:40" ht="24.95" customHeight="1">
      <c r="A50" s="149"/>
      <c r="B50" s="155"/>
      <c r="C50" s="207" t="s">
        <v>212</v>
      </c>
      <c r="D50" s="214"/>
      <c r="E50" s="195" t="str">
        <f>IF(VLOOKUP($AK$1,選択肢!$A$1:$J$32,E55,FALSE)=0,"-",VLOOKUP($AK$1,選択肢!$A$1:$J$32,E55,FALSE))</f>
        <v>サービス提供責任者</v>
      </c>
      <c r="F50" s="195"/>
      <c r="G50" s="195"/>
      <c r="H50" s="195"/>
      <c r="I50" s="207" t="str">
        <f>IF(VLOOKUP($AK$1,選択肢!$A$1:$J$32,I55,FALSE)=0,"-",VLOOKUP($AK$1,選択肢!$A$1:$J$32,I55,FALSE))</f>
        <v>従業者</v>
      </c>
      <c r="J50" s="214"/>
      <c r="K50" s="214"/>
      <c r="L50" s="214"/>
      <c r="M50" s="214"/>
      <c r="N50" s="192"/>
      <c r="O50" s="227"/>
      <c r="P50" s="227"/>
      <c r="Q50" s="227"/>
      <c r="R50" s="227"/>
      <c r="S50" s="227"/>
      <c r="T50" s="227"/>
      <c r="U50" s="227"/>
      <c r="V50" s="227"/>
      <c r="W50" s="227"/>
      <c r="X50" s="227"/>
      <c r="Y50" s="227"/>
      <c r="Z50" s="227"/>
      <c r="AA50" s="227"/>
      <c r="AB50" s="227"/>
      <c r="AC50" s="227"/>
      <c r="AD50" s="227"/>
      <c r="AE50" s="227"/>
      <c r="AF50" s="227"/>
      <c r="AG50" s="227"/>
      <c r="AH50" s="227"/>
      <c r="AI50" s="227"/>
      <c r="AJ50" s="227"/>
      <c r="AK50" s="227"/>
      <c r="AL50" s="227"/>
      <c r="AM50" s="227"/>
      <c r="AN50" s="149"/>
    </row>
    <row r="51" spans="1:40" ht="18" customHeight="1">
      <c r="A51" s="149"/>
      <c r="B51" s="155"/>
      <c r="C51" s="153" t="s">
        <v>246</v>
      </c>
      <c r="D51" s="153" t="s">
        <v>247</v>
      </c>
      <c r="E51" s="157" t="s">
        <v>246</v>
      </c>
      <c r="F51" s="157" t="s">
        <v>247</v>
      </c>
      <c r="G51" s="157"/>
      <c r="H51" s="157"/>
      <c r="I51" s="153" t="s">
        <v>246</v>
      </c>
      <c r="J51" s="154"/>
      <c r="K51" s="171"/>
      <c r="L51" s="153" t="s">
        <v>247</v>
      </c>
      <c r="M51" s="154"/>
      <c r="N51" s="171"/>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49"/>
    </row>
    <row r="52" spans="1:40" ht="18" customHeight="1">
      <c r="A52" s="149"/>
      <c r="B52" s="157" t="s">
        <v>249</v>
      </c>
      <c r="C52" s="157">
        <f>COUNTIFS($B$11:$B$30,C$50,$C$11:$C$30,"A",$E$11:$E$30,"*")</f>
        <v>1</v>
      </c>
      <c r="D52" s="157">
        <f>COUNTIFS($B$11:$B$30,C$50,$C$11:$C$30,"B",$E$11:$E$30,"*")</f>
        <v>0</v>
      </c>
      <c r="E52" s="157">
        <f>COUNTIFS($B$11:$B$30,E$50,$C$11:$C$30,"A",$E$11:$E$30,"*")</f>
        <v>0</v>
      </c>
      <c r="F52" s="153">
        <f>COUNTIFS($B$11:$B$30,E$50,$C$11:$C$30,"B",$E$11:$E$30,"*")</f>
        <v>1</v>
      </c>
      <c r="G52" s="154"/>
      <c r="H52" s="171"/>
      <c r="I52" s="153">
        <f>COUNTIFS($B$11:$B$30,I$50,$C$11:$C$30,"A",$E$11:$E$30,"*")</f>
        <v>0</v>
      </c>
      <c r="J52" s="154"/>
      <c r="K52" s="171"/>
      <c r="L52" s="153">
        <f>COUNTIFS($B$11:$B$30,I$50,$C$11:$C$30,"B",$E$11:$E$30,"*")</f>
        <v>0</v>
      </c>
      <c r="M52" s="154"/>
      <c r="N52" s="171"/>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49"/>
    </row>
    <row r="53" spans="1:40" ht="18" customHeight="1">
      <c r="A53" s="149"/>
      <c r="B53" s="195" t="s">
        <v>251</v>
      </c>
      <c r="C53" s="208"/>
      <c r="D53" s="208"/>
      <c r="E53" s="157">
        <f>COUNTIFS($B$11:$B$30,E$50,$C$11:$C$30,"C",$E$11:$E$30,"*")</f>
        <v>1</v>
      </c>
      <c r="F53" s="153">
        <f>COUNTIFS($B$11:$B$30,E$50,$C$11:$C$30,"D",$E$11:$E$30,"*")</f>
        <v>0</v>
      </c>
      <c r="G53" s="154"/>
      <c r="H53" s="171"/>
      <c r="I53" s="153">
        <f>COUNTIFS($B$11:$B$30,I$50,$C$11:$C$30,"C",$E$11:$E$30,"*")</f>
        <v>2</v>
      </c>
      <c r="J53" s="154"/>
      <c r="K53" s="171"/>
      <c r="L53" s="153">
        <f>COUNTIFS($B$11:$B$30,I$50,$C$11:$C$30,"D",$E$11:$E$30,"*")</f>
        <v>5</v>
      </c>
      <c r="M53" s="154"/>
      <c r="N53" s="171"/>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49"/>
    </row>
    <row r="54" spans="1:40" ht="18" customHeight="1">
      <c r="A54" s="149"/>
      <c r="B54" s="195" t="s">
        <v>252</v>
      </c>
      <c r="C54" s="209"/>
      <c r="D54" s="215"/>
      <c r="E54" s="153">
        <f>IF($AK$3="４週",SUMIFS($AK$11:$AK$30,$B$11:$B$30,E50)/4/$AH$5,IF($AK$3="歴月",SUMIFS($AK$11:$AK$30,$B$11:$B$30,E50)/$AL$5,"記載する期間を選択してください"))</f>
        <v>0</v>
      </c>
      <c r="F54" s="154"/>
      <c r="G54" s="154"/>
      <c r="H54" s="171"/>
      <c r="I54" s="153">
        <f>IF($AK$3="４週",SUMIFS($AK$11:$AK$30,$B$11:$B$30,I50)/4/$AH$5,IF($AK$3="歴月",SUMIFS($AK$11:$AK$30,$B$11:$B$30,I50)/$AL$5,"記載する期間を選択してください"))</f>
        <v>0</v>
      </c>
      <c r="J54" s="154"/>
      <c r="K54" s="154"/>
      <c r="L54" s="154"/>
      <c r="M54" s="154"/>
      <c r="N54" s="171"/>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49"/>
    </row>
    <row r="55" spans="1:40" ht="5.0999999999999996" customHeight="1">
      <c r="A55" s="149"/>
      <c r="B55" s="145"/>
      <c r="C55" s="179">
        <v>2</v>
      </c>
      <c r="D55" s="179"/>
      <c r="E55" s="179">
        <v>3</v>
      </c>
      <c r="F55" s="179"/>
      <c r="G55" s="179"/>
      <c r="H55" s="179"/>
      <c r="I55" s="179">
        <v>4</v>
      </c>
      <c r="J55" s="179"/>
      <c r="K55" s="179"/>
      <c r="L55" s="179"/>
      <c r="M55" s="179"/>
      <c r="N55" s="179"/>
      <c r="O55" s="179">
        <v>5</v>
      </c>
      <c r="P55" s="179"/>
      <c r="Q55" s="179"/>
      <c r="R55" s="179"/>
      <c r="S55" s="179"/>
      <c r="T55" s="179"/>
      <c r="U55" s="179">
        <v>6</v>
      </c>
      <c r="V55" s="179"/>
      <c r="W55" s="179"/>
      <c r="X55" s="179"/>
      <c r="Y55" s="179"/>
      <c r="Z55" s="179"/>
      <c r="AA55" s="179">
        <v>7</v>
      </c>
      <c r="AB55" s="179"/>
      <c r="AC55" s="179"/>
      <c r="AD55" s="179"/>
      <c r="AE55" s="179"/>
      <c r="AF55" s="179"/>
      <c r="AG55" s="179">
        <v>8</v>
      </c>
      <c r="AH55" s="179"/>
      <c r="AI55" s="179"/>
      <c r="AJ55" s="179"/>
      <c r="AK55" s="179"/>
      <c r="AL55" s="179">
        <v>9</v>
      </c>
      <c r="AM55" s="156"/>
      <c r="AN55" s="149"/>
    </row>
    <row r="56" spans="1:40" ht="15" customHeight="1">
      <c r="A56" s="147" t="s">
        <v>170</v>
      </c>
      <c r="B56" s="159"/>
      <c r="C56" s="159"/>
      <c r="D56" s="159"/>
      <c r="E56" s="159"/>
      <c r="F56" s="178"/>
      <c r="G56" s="159"/>
      <c r="H56" s="179"/>
      <c r="I56" s="179"/>
      <c r="J56" s="179"/>
      <c r="K56" s="179"/>
      <c r="L56" s="179"/>
      <c r="M56" s="179"/>
      <c r="N56" s="179"/>
      <c r="O56" s="179"/>
      <c r="P56" s="179"/>
      <c r="Q56" s="179"/>
      <c r="R56" s="179">
        <v>6</v>
      </c>
      <c r="S56" s="179"/>
      <c r="T56" s="179"/>
      <c r="U56" s="179"/>
      <c r="V56" s="179"/>
      <c r="W56" s="179"/>
      <c r="X56" s="179">
        <v>7</v>
      </c>
      <c r="Y56" s="179"/>
      <c r="Z56" s="179"/>
      <c r="AA56" s="179"/>
      <c r="AB56" s="179"/>
      <c r="AC56" s="179"/>
      <c r="AD56" s="179">
        <v>8</v>
      </c>
      <c r="AE56" s="179"/>
      <c r="AF56" s="179"/>
      <c r="AG56" s="187"/>
      <c r="AH56" s="187"/>
      <c r="AI56" s="187"/>
      <c r="AJ56" s="187">
        <v>9</v>
      </c>
      <c r="AK56" s="179"/>
      <c r="AL56" s="179"/>
      <c r="AM56" s="149"/>
    </row>
    <row r="57" spans="1:40" s="147" customFormat="1" ht="15" customHeight="1">
      <c r="A57" s="147" t="s">
        <v>53</v>
      </c>
      <c r="B57" s="160"/>
      <c r="C57" s="160"/>
      <c r="D57" s="160"/>
      <c r="E57" s="160"/>
      <c r="F57" s="160"/>
      <c r="G57" s="160"/>
      <c r="H57" s="180"/>
      <c r="I57" s="180"/>
      <c r="J57" s="180"/>
      <c r="K57" s="180"/>
      <c r="L57" s="180"/>
      <c r="M57" s="180"/>
    </row>
    <row r="58" spans="1:40" s="147" customFormat="1" ht="15" customHeight="1">
      <c r="A58" s="147" t="s">
        <v>171</v>
      </c>
      <c r="B58" s="160"/>
      <c r="C58" s="160"/>
      <c r="D58" s="160"/>
      <c r="E58" s="160"/>
      <c r="F58" s="160"/>
      <c r="G58" s="160"/>
      <c r="H58" s="180"/>
      <c r="I58" s="180"/>
      <c r="J58" s="180"/>
      <c r="K58" s="180"/>
      <c r="L58" s="180"/>
      <c r="M58" s="180"/>
    </row>
    <row r="59" spans="1:40" s="147" customFormat="1" ht="15" customHeight="1">
      <c r="A59" s="147" t="s">
        <v>42</v>
      </c>
      <c r="B59" s="160"/>
      <c r="C59" s="160"/>
      <c r="D59" s="160"/>
      <c r="E59" s="160"/>
      <c r="F59" s="160"/>
      <c r="G59" s="160"/>
      <c r="H59" s="180"/>
      <c r="I59" s="180"/>
      <c r="J59" s="180"/>
      <c r="K59" s="180"/>
      <c r="L59" s="180"/>
      <c r="M59" s="180"/>
    </row>
    <row r="60" spans="1:40" s="147" customFormat="1" ht="15" customHeight="1">
      <c r="A60" s="147" t="s">
        <v>172</v>
      </c>
      <c r="B60" s="160"/>
      <c r="C60" s="160"/>
      <c r="D60" s="160"/>
      <c r="E60" s="160"/>
      <c r="F60" s="160"/>
      <c r="G60" s="160"/>
      <c r="H60" s="180"/>
      <c r="I60" s="180"/>
      <c r="J60" s="180"/>
      <c r="K60" s="180"/>
      <c r="L60" s="180"/>
      <c r="M60" s="180"/>
    </row>
    <row r="61" spans="1:40" ht="15" customHeight="1">
      <c r="A61" s="147" t="s">
        <v>173</v>
      </c>
      <c r="B61" s="161"/>
      <c r="C61" s="147"/>
      <c r="D61" s="147"/>
      <c r="E61" s="147"/>
      <c r="F61" s="147"/>
      <c r="G61" s="147"/>
    </row>
    <row r="62" spans="1:40" ht="15" customHeight="1">
      <c r="A62" s="147" t="s">
        <v>174</v>
      </c>
      <c r="B62" s="161"/>
      <c r="C62" s="147"/>
      <c r="D62" s="147"/>
      <c r="E62" s="147"/>
      <c r="F62" s="147"/>
      <c r="G62" s="147"/>
    </row>
    <row r="63" spans="1:40" ht="15" customHeight="1">
      <c r="A63" s="147"/>
      <c r="B63" s="157" t="s">
        <v>175</v>
      </c>
      <c r="C63" s="157" t="s">
        <v>176</v>
      </c>
      <c r="D63" s="157"/>
      <c r="E63" s="157"/>
      <c r="F63" s="147"/>
      <c r="G63" s="147"/>
    </row>
    <row r="64" spans="1:40" ht="15" customHeight="1">
      <c r="A64" s="147"/>
      <c r="B64" s="162" t="s">
        <v>180</v>
      </c>
      <c r="C64" s="168" t="s">
        <v>181</v>
      </c>
      <c r="D64" s="168"/>
      <c r="E64" s="168"/>
      <c r="F64" s="147"/>
      <c r="G64" s="147"/>
    </row>
    <row r="65" spans="1:7" ht="15" customHeight="1">
      <c r="A65" s="147"/>
      <c r="B65" s="162" t="s">
        <v>182</v>
      </c>
      <c r="C65" s="168" t="s">
        <v>183</v>
      </c>
      <c r="D65" s="168"/>
      <c r="E65" s="168"/>
      <c r="F65" s="147"/>
      <c r="G65" s="147"/>
    </row>
    <row r="66" spans="1:7" ht="15" customHeight="1">
      <c r="A66" s="147"/>
      <c r="B66" s="162" t="s">
        <v>184</v>
      </c>
      <c r="C66" s="168" t="s">
        <v>185</v>
      </c>
      <c r="D66" s="168"/>
      <c r="E66" s="168"/>
      <c r="F66" s="147"/>
      <c r="G66" s="147"/>
    </row>
    <row r="67" spans="1:7" ht="15" customHeight="1">
      <c r="A67" s="147"/>
      <c r="B67" s="162" t="s">
        <v>187</v>
      </c>
      <c r="C67" s="168" t="s">
        <v>188</v>
      </c>
      <c r="D67" s="168"/>
      <c r="E67" s="168"/>
      <c r="F67" s="147"/>
      <c r="G67" s="147"/>
    </row>
    <row r="68" spans="1:7" ht="15" customHeight="1">
      <c r="A68" s="147"/>
      <c r="B68" s="147" t="s">
        <v>190</v>
      </c>
      <c r="C68" s="147"/>
      <c r="D68" s="147"/>
      <c r="E68" s="147"/>
      <c r="F68" s="147"/>
      <c r="G68" s="147"/>
    </row>
    <row r="69" spans="1:7" ht="15" customHeight="1">
      <c r="A69" s="147"/>
      <c r="B69" s="147" t="s">
        <v>30</v>
      </c>
      <c r="C69" s="147"/>
      <c r="D69" s="147"/>
      <c r="E69" s="147"/>
      <c r="F69" s="147"/>
      <c r="G69" s="147"/>
    </row>
    <row r="70" spans="1:7" ht="15" customHeight="1">
      <c r="A70" s="147"/>
      <c r="B70" s="147" t="s">
        <v>191</v>
      </c>
      <c r="C70" s="147"/>
      <c r="D70" s="147"/>
      <c r="E70" s="147"/>
      <c r="F70" s="147"/>
      <c r="G70" s="147"/>
    </row>
    <row r="71" spans="1:7" ht="15" customHeight="1">
      <c r="A71" s="147" t="s">
        <v>192</v>
      </c>
      <c r="B71" s="161"/>
      <c r="C71" s="147"/>
      <c r="D71" s="147"/>
      <c r="E71" s="147"/>
      <c r="F71" s="147"/>
      <c r="G71" s="147"/>
    </row>
    <row r="72" spans="1:7" ht="15" customHeight="1">
      <c r="A72" s="147" t="s">
        <v>2</v>
      </c>
      <c r="B72" s="161"/>
      <c r="C72" s="147"/>
      <c r="D72" s="147"/>
      <c r="E72" s="147"/>
      <c r="F72" s="147"/>
      <c r="G72" s="147"/>
    </row>
    <row r="73" spans="1:7" ht="15" customHeight="1">
      <c r="A73" s="147" t="s">
        <v>193</v>
      </c>
      <c r="B73" s="161"/>
      <c r="C73" s="147"/>
      <c r="D73" s="147"/>
      <c r="E73" s="147"/>
      <c r="F73" s="147"/>
      <c r="G73" s="147"/>
    </row>
    <row r="74" spans="1:7" ht="15" customHeight="1">
      <c r="A74" s="147" t="s">
        <v>194</v>
      </c>
      <c r="B74" s="161"/>
      <c r="C74" s="147"/>
      <c r="D74" s="147"/>
      <c r="E74" s="147"/>
      <c r="F74" s="147"/>
      <c r="G74" s="147"/>
    </row>
    <row r="75" spans="1:7" ht="15" customHeight="1">
      <c r="A75" s="147" t="s">
        <v>195</v>
      </c>
      <c r="B75" s="161"/>
      <c r="C75" s="147"/>
      <c r="D75" s="147"/>
      <c r="E75" s="147"/>
      <c r="F75" s="147"/>
      <c r="G75" s="147"/>
    </row>
    <row r="76" spans="1:7" ht="15" customHeight="1">
      <c r="A76" s="147" t="s">
        <v>196</v>
      </c>
      <c r="B76" s="161"/>
      <c r="C76" s="147"/>
      <c r="D76" s="147"/>
      <c r="E76" s="147"/>
      <c r="F76" s="147"/>
      <c r="G76" s="147"/>
    </row>
    <row r="77" spans="1:7" ht="15" customHeight="1">
      <c r="A77" s="147"/>
      <c r="B77" s="147" t="s">
        <v>99</v>
      </c>
      <c r="C77" s="147"/>
      <c r="D77" s="147"/>
      <c r="E77" s="147"/>
      <c r="F77" s="147"/>
      <c r="G77" s="147"/>
    </row>
    <row r="78" spans="1:7" ht="15" customHeight="1">
      <c r="A78" s="147"/>
      <c r="B78" s="147" t="s">
        <v>197</v>
      </c>
      <c r="C78" s="147"/>
      <c r="D78" s="147"/>
      <c r="E78" s="147"/>
      <c r="F78" s="147"/>
      <c r="G78" s="147"/>
    </row>
    <row r="79" spans="1:7" ht="15" customHeight="1">
      <c r="A79" s="147" t="s">
        <v>133</v>
      </c>
      <c r="B79" s="161"/>
      <c r="C79" s="147"/>
      <c r="D79" s="147"/>
      <c r="E79" s="147"/>
      <c r="F79" s="147"/>
      <c r="G79" s="147"/>
    </row>
    <row r="80" spans="1:7" ht="15" customHeight="1">
      <c r="A80" s="147" t="s">
        <v>199</v>
      </c>
      <c r="B80" s="161"/>
      <c r="C80" s="147"/>
      <c r="D80" s="147"/>
      <c r="E80" s="147"/>
      <c r="F80" s="147"/>
      <c r="G80" s="147"/>
    </row>
    <row r="81" spans="1:7" ht="15" customHeight="1">
      <c r="A81" s="147" t="s">
        <v>200</v>
      </c>
      <c r="B81" s="161"/>
      <c r="C81" s="147"/>
      <c r="D81" s="147"/>
      <c r="E81" s="147"/>
      <c r="F81" s="147"/>
      <c r="G81" s="147"/>
    </row>
    <row r="82" spans="1:7" ht="15" customHeight="1">
      <c r="A82" s="147" t="s">
        <v>201</v>
      </c>
      <c r="B82" s="161"/>
      <c r="C82" s="147"/>
      <c r="D82" s="147"/>
      <c r="E82" s="147"/>
      <c r="F82" s="147"/>
      <c r="G82" s="147"/>
    </row>
    <row r="83" spans="1:7" ht="15" customHeight="1">
      <c r="A83" s="147" t="s">
        <v>203</v>
      </c>
      <c r="B83" s="161"/>
      <c r="C83" s="147"/>
      <c r="D83" s="147"/>
      <c r="E83" s="147"/>
      <c r="F83" s="147"/>
      <c r="G83" s="147"/>
    </row>
    <row r="84" spans="1:7" ht="15" customHeight="1">
      <c r="A84" s="147" t="s">
        <v>60</v>
      </c>
      <c r="B84" s="161"/>
      <c r="C84" s="147"/>
      <c r="D84" s="147"/>
      <c r="E84" s="147"/>
      <c r="F84" s="147"/>
      <c r="G84" s="147"/>
    </row>
    <row r="85" spans="1:7" ht="15" customHeight="1">
      <c r="A85" s="147" t="s">
        <v>205</v>
      </c>
      <c r="B85" s="161"/>
      <c r="C85" s="147"/>
      <c r="D85" s="147"/>
      <c r="E85" s="147"/>
      <c r="F85" s="147"/>
      <c r="G85" s="147"/>
    </row>
    <row r="86" spans="1:7" ht="15" customHeight="1">
      <c r="A86" s="147" t="s">
        <v>206</v>
      </c>
      <c r="B86" s="161"/>
      <c r="C86" s="147"/>
      <c r="D86" s="147"/>
      <c r="E86" s="147"/>
      <c r="F86" s="147"/>
      <c r="G86" s="147"/>
    </row>
  </sheetData>
  <mergeCells count="134">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9:C39"/>
    <mergeCell ref="F39:H39"/>
    <mergeCell ref="I39:K39"/>
    <mergeCell ref="M39:AG39"/>
    <mergeCell ref="AH39:AL39"/>
    <mergeCell ref="AM39:AN39"/>
    <mergeCell ref="A40:C40"/>
    <mergeCell ref="F40:H40"/>
    <mergeCell ref="I40:K40"/>
    <mergeCell ref="Q40:AG40"/>
    <mergeCell ref="AH40:AI40"/>
    <mergeCell ref="AK40:AL40"/>
    <mergeCell ref="A41:C41"/>
    <mergeCell ref="F41:H41"/>
    <mergeCell ref="I41:K41"/>
    <mergeCell ref="Q41:AG41"/>
    <mergeCell ref="AH41:AI41"/>
    <mergeCell ref="AK41:AL41"/>
    <mergeCell ref="A42:C42"/>
    <mergeCell ref="F42:H42"/>
    <mergeCell ref="I42:K42"/>
    <mergeCell ref="Q42:AG42"/>
    <mergeCell ref="AH42:AI42"/>
    <mergeCell ref="AK42:AL42"/>
    <mergeCell ref="N43:AG43"/>
    <mergeCell ref="AH43:AL43"/>
    <mergeCell ref="AM43:AN43"/>
    <mergeCell ref="I44:K44"/>
    <mergeCell ref="X44:Y44"/>
    <mergeCell ref="M47:AN47"/>
    <mergeCell ref="C50:D50"/>
    <mergeCell ref="E50:H50"/>
    <mergeCell ref="I50:N50"/>
    <mergeCell ref="O50:T50"/>
    <mergeCell ref="U50:Z50"/>
    <mergeCell ref="AA50:AF50"/>
    <mergeCell ref="AG50:AK50"/>
    <mergeCell ref="AL50:AM50"/>
    <mergeCell ref="F51:H51"/>
    <mergeCell ref="I51:K51"/>
    <mergeCell ref="L51:N51"/>
    <mergeCell ref="O51:Q51"/>
    <mergeCell ref="R51:T51"/>
    <mergeCell ref="U51:W51"/>
    <mergeCell ref="X51:Z51"/>
    <mergeCell ref="AA51:AC51"/>
    <mergeCell ref="AD51:AF51"/>
    <mergeCell ref="AG51:AI51"/>
    <mergeCell ref="AJ51:AK51"/>
    <mergeCell ref="F52:H52"/>
    <mergeCell ref="I52:K52"/>
    <mergeCell ref="L52:N52"/>
    <mergeCell ref="O52:Q52"/>
    <mergeCell ref="R52:T52"/>
    <mergeCell ref="U52:W52"/>
    <mergeCell ref="X52:Z52"/>
    <mergeCell ref="AA52:AC52"/>
    <mergeCell ref="AD52:AF52"/>
    <mergeCell ref="AG52:AI52"/>
    <mergeCell ref="AJ52:AK52"/>
    <mergeCell ref="F53:H53"/>
    <mergeCell ref="I53:K53"/>
    <mergeCell ref="L53:N53"/>
    <mergeCell ref="O53:Q53"/>
    <mergeCell ref="R53:T53"/>
    <mergeCell ref="U53:W53"/>
    <mergeCell ref="X53:Z53"/>
    <mergeCell ref="AA53:AC53"/>
    <mergeCell ref="AD53:AF53"/>
    <mergeCell ref="AG53:AI53"/>
    <mergeCell ref="AJ53:AK53"/>
    <mergeCell ref="C54:D54"/>
    <mergeCell ref="E54:H54"/>
    <mergeCell ref="I54:N54"/>
    <mergeCell ref="O54:T54"/>
    <mergeCell ref="U54:Z54"/>
    <mergeCell ref="AA54:AF54"/>
    <mergeCell ref="AG54:AK54"/>
    <mergeCell ref="AL54:AM54"/>
    <mergeCell ref="C63:E63"/>
    <mergeCell ref="C64:E64"/>
    <mergeCell ref="C65:E65"/>
    <mergeCell ref="C66:E66"/>
    <mergeCell ref="C67:E67"/>
    <mergeCell ref="A7:A10"/>
    <mergeCell ref="B7:B8"/>
    <mergeCell ref="C7:C10"/>
    <mergeCell ref="D7:D10"/>
    <mergeCell ref="E7:E10"/>
    <mergeCell ref="AK7:AK10"/>
    <mergeCell ref="AL7:AL10"/>
    <mergeCell ref="AM7:AN10"/>
    <mergeCell ref="B9:B10"/>
    <mergeCell ref="AM31:AN32"/>
    <mergeCell ref="M40:M42"/>
    <mergeCell ref="N40:P42"/>
    <mergeCell ref="AM40:AN42"/>
  </mergeCells>
  <phoneticPr fontId="4"/>
  <dataValidations count="8">
    <dataValidation type="list" allowBlank="1" showDropDown="0" showInputMessage="1" showErrorMessage="0" sqref="B13:B30">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whole" operator="greaterThanOrEqual" allowBlank="1" showDropDown="0" showInputMessage="1" showErrorMessage="1" sqref="D40:F41">
      <formula1>0</formula1>
    </dataValidation>
    <dataValidation operator="greaterThanOrEqual" allowBlank="1" showDropDown="0" showInputMessage="1" showErrorMessage="1" sqref="X38 I47:I48 U38 I34:I37 L34:L36 L47:L48"/>
    <dataValidation type="list" allowBlank="1" showDropDown="0" showInputMessage="1" showErrorMessage="1" sqref="C11:C30">
      <formula1>"A,B,C,D"</formula1>
    </dataValidation>
    <dataValidation type="list" allowBlank="1" showDropDown="0" showInputMessage="1" showErrorMessage="1" sqref="M40:M43 X44:Y44">
      <formula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1" fitToWidth="0" fitToHeight="0" orientation="landscape" usePrinterDefaults="1" r:id="rId1"/>
  <headerFooter alignWithMargins="0">
    <oddHeader>&amp;L&amp;"ＭＳ ゴシック,標準"&amp;10（参考様式）</oddHeader>
  </headerFooter>
  <rowBreaks count="1" manualBreakCount="1">
    <brk id="36" max="3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sheetPr codeName="Sheet25"/>
  <dimension ref="A1:AN73"/>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2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346</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340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347</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126</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0"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0"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0"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0" ht="21" customHeight="1">
      <c r="A36" s="180" t="s">
        <v>245</v>
      </c>
      <c r="B36" s="145"/>
      <c r="C36" s="156"/>
      <c r="D36" s="156"/>
      <c r="E36" s="156"/>
      <c r="F36" s="156"/>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56"/>
      <c r="AM36" s="156"/>
      <c r="AN36" s="149"/>
    </row>
    <row r="37" spans="1:40" ht="24.95" customHeight="1">
      <c r="A37" s="149"/>
      <c r="B37" s="155"/>
      <c r="C37" s="207" t="str">
        <f>IF(VLOOKUP($AK$1,選択肢!$A$1:$J$32,C42,FALSE)=0,"-",VLOOKUP($AK$1,選択肢!$A$1:$J$32,C42,FALSE))</f>
        <v>管理者</v>
      </c>
      <c r="D37" s="214"/>
      <c r="E37" s="195" t="str">
        <f>IF(VLOOKUP($AK$1,選択肢!$A$1:$J$32,E42,FALSE)=0,"-",VLOOKUP($AK$1,選択肢!$A$1:$J$32,E42,FALSE))</f>
        <v>児童発達支援管理責任者</v>
      </c>
      <c r="F37" s="195"/>
      <c r="G37" s="195"/>
      <c r="H37" s="195"/>
      <c r="I37" s="207" t="str">
        <f>IF(VLOOKUP($AK$1,選択肢!$A$1:$J$32,I42,FALSE)=0,"-",VLOOKUP($AK$1,選択肢!$A$1:$J$32,I42,FALSE))</f>
        <v>訪問支援員</v>
      </c>
      <c r="J37" s="214"/>
      <c r="K37" s="214"/>
      <c r="L37" s="214"/>
      <c r="M37" s="214"/>
      <c r="N37" s="192"/>
      <c r="O37" s="207" t="str">
        <f>IF(VLOOKUP($AK$1,選択肢!$A$1:$J$32,O42,FALSE)=0,"-",VLOOKUP($AK$1,選択肢!$A$1:$J$32,O42,FALSE))</f>
        <v>-</v>
      </c>
      <c r="P37" s="214"/>
      <c r="Q37" s="214"/>
      <c r="R37" s="214"/>
      <c r="S37" s="214"/>
      <c r="T37" s="192"/>
      <c r="U37" s="207" t="str">
        <f>IF(VLOOKUP($AK$1,選択肢!$A$1:$J$32,U42,FALSE)=0,"-",VLOOKUP($AK$1,選択肢!$A$1:$J$32,U42,FALSE))</f>
        <v>-</v>
      </c>
      <c r="V37" s="214"/>
      <c r="W37" s="214"/>
      <c r="X37" s="214"/>
      <c r="Y37" s="214"/>
      <c r="Z37" s="192"/>
      <c r="AA37" s="207" t="str">
        <f>IF(VLOOKUP($AK$1,選択肢!$A$1:$J$32,AA42,FALSE)=0,"-",VLOOKUP($AK$1,選択肢!$A$1:$J$32,AA42,FALSE))</f>
        <v>-</v>
      </c>
      <c r="AB37" s="214"/>
      <c r="AC37" s="214"/>
      <c r="AD37" s="214"/>
      <c r="AE37" s="214"/>
      <c r="AF37" s="192"/>
      <c r="AG37" s="195" t="str">
        <f>IF(VLOOKUP($AK$1,選択肢!$A$1:$J$32,AG42,FALSE)=0,"-",VLOOKUP($AK$1,選択肢!$A$1:$J$32,AG42,FALSE))</f>
        <v>-</v>
      </c>
      <c r="AH37" s="195"/>
      <c r="AI37" s="195"/>
      <c r="AJ37" s="195"/>
      <c r="AK37" s="195"/>
      <c r="AL37" s="195" t="str">
        <f>IF(VLOOKUP($AK$1,選択肢!$A$1:$J$32,AL42,FALSE)=0,"-",VLOOKUP($AK$1,選択肢!$A$1:$J$32,AL42,FALSE))</f>
        <v>-</v>
      </c>
      <c r="AM37" s="195"/>
      <c r="AN37" s="149"/>
    </row>
    <row r="38" spans="1:40" ht="18" customHeight="1">
      <c r="A38" s="149"/>
      <c r="B38" s="155"/>
      <c r="C38" s="153" t="s">
        <v>246</v>
      </c>
      <c r="D38" s="153" t="s">
        <v>247</v>
      </c>
      <c r="E38" s="157" t="s">
        <v>246</v>
      </c>
      <c r="F38" s="157" t="s">
        <v>247</v>
      </c>
      <c r="G38" s="157"/>
      <c r="H38" s="157"/>
      <c r="I38" s="153" t="s">
        <v>246</v>
      </c>
      <c r="J38" s="154"/>
      <c r="K38" s="171"/>
      <c r="L38" s="153" t="s">
        <v>247</v>
      </c>
      <c r="M38" s="154"/>
      <c r="N38" s="171"/>
      <c r="O38" s="153" t="s">
        <v>246</v>
      </c>
      <c r="P38" s="154"/>
      <c r="Q38" s="171"/>
      <c r="R38" s="153" t="s">
        <v>247</v>
      </c>
      <c r="S38" s="154"/>
      <c r="T38" s="171"/>
      <c r="U38" s="153" t="s">
        <v>246</v>
      </c>
      <c r="V38" s="154"/>
      <c r="W38" s="171"/>
      <c r="X38" s="153" t="s">
        <v>247</v>
      </c>
      <c r="Y38" s="154"/>
      <c r="Z38" s="171"/>
      <c r="AA38" s="153" t="s">
        <v>246</v>
      </c>
      <c r="AB38" s="154"/>
      <c r="AC38" s="171"/>
      <c r="AD38" s="153" t="s">
        <v>247</v>
      </c>
      <c r="AE38" s="154"/>
      <c r="AF38" s="171"/>
      <c r="AG38" s="153" t="s">
        <v>246</v>
      </c>
      <c r="AH38" s="154"/>
      <c r="AI38" s="171"/>
      <c r="AJ38" s="153" t="s">
        <v>247</v>
      </c>
      <c r="AK38" s="171"/>
      <c r="AL38" s="157" t="s">
        <v>55</v>
      </c>
      <c r="AM38" s="157" t="s">
        <v>269</v>
      </c>
      <c r="AN38" s="149"/>
    </row>
    <row r="39" spans="1:40" ht="18" customHeight="1">
      <c r="A39" s="149"/>
      <c r="B39" s="157" t="s">
        <v>249</v>
      </c>
      <c r="C39" s="157">
        <f>COUNTIFS($B$11:$B$30,C$37,$C$11:$C$30,"A",$E$11:$E$30,"*")</f>
        <v>1</v>
      </c>
      <c r="D39" s="157">
        <f>COUNTIFS($B$11:$B$30,C$37,$C$11:$C$30,"B",$E$11:$E$30,"*")</f>
        <v>0</v>
      </c>
      <c r="E39" s="157">
        <f>COUNTIFS($B$11:$B$30,E$37,$C$11:$C$30,"A",$E$11:$E$30,"*")</f>
        <v>0</v>
      </c>
      <c r="F39" s="153">
        <f>COUNTIFS($B$11:$B$30,E$37,$C$11:$C$30,"B",$E$11:$E$30,"*")</f>
        <v>1</v>
      </c>
      <c r="G39" s="154"/>
      <c r="H39" s="171"/>
      <c r="I39" s="153">
        <f>COUNTIFS($B$11:$B$30,I$37,$C$11:$C$30,"A",$E$11:$E$30,"*")</f>
        <v>0</v>
      </c>
      <c r="J39" s="154"/>
      <c r="K39" s="171"/>
      <c r="L39" s="153">
        <f>COUNTIFS($B$11:$B$30,I$37,$C$11:$C$30,"B",$E$11:$E$30,"*")</f>
        <v>0</v>
      </c>
      <c r="M39" s="154"/>
      <c r="N39" s="171"/>
      <c r="O39" s="153">
        <f>COUNTIFS($B$11:$B$30,O$37,$C$11:$C$30,"A",$E$11:$E$30,"*")</f>
        <v>0</v>
      </c>
      <c r="P39" s="154"/>
      <c r="Q39" s="171"/>
      <c r="R39" s="153">
        <f>COUNTIFS($B$11:$B$30,O$37,$C$11:$C$30,"B",$E$11:$E$30,"*")</f>
        <v>0</v>
      </c>
      <c r="S39" s="154"/>
      <c r="T39" s="171"/>
      <c r="U39" s="153">
        <f>COUNTIFS($B$11:$B$30,U$37,$C$11:$C$30,"A",$E$11:$E$30,"*")</f>
        <v>0</v>
      </c>
      <c r="V39" s="154"/>
      <c r="W39" s="171"/>
      <c r="X39" s="153">
        <f>COUNTIFS($B$11:$B$30,U$37,$C$11:$C$30,"B",$E$11:$E$30,"*")</f>
        <v>0</v>
      </c>
      <c r="Y39" s="154"/>
      <c r="Z39" s="171"/>
      <c r="AA39" s="153">
        <f>COUNTIFS($B$11:$B$30,AA$37,$C$11:$C$30,"A",$E$11:$E$30,"*")</f>
        <v>0</v>
      </c>
      <c r="AB39" s="154"/>
      <c r="AC39" s="171"/>
      <c r="AD39" s="153">
        <f>COUNTIFS($B$11:$B$30,AA$37,$C$11:$C$30,"B",$E$11:$E$30,"*")</f>
        <v>0</v>
      </c>
      <c r="AE39" s="154"/>
      <c r="AF39" s="171"/>
      <c r="AG39" s="153">
        <f>COUNTIFS($B$11:$B$30,AG$37,$C$11:$C$30,"A",$E$11:$E$30,"*")</f>
        <v>0</v>
      </c>
      <c r="AH39" s="154"/>
      <c r="AI39" s="171"/>
      <c r="AJ39" s="153">
        <f>COUNTIFS($B$11:$B$30,AG$37,$C$11:$C$30,"B",$E$11:$E$30,"*")</f>
        <v>0</v>
      </c>
      <c r="AK39" s="171"/>
      <c r="AL39" s="157">
        <f>COUNTIFS($B$11:$B$30,AL$37,$C$11:$C$30,"A",$E$11:$E$30,"*")</f>
        <v>0</v>
      </c>
      <c r="AM39" s="157">
        <f>COUNTIFS($B$11:$B$30,AL$37,$C$11:$C$30,"B",$E$11:$E$30,"*")</f>
        <v>0</v>
      </c>
      <c r="AN39" s="149"/>
    </row>
    <row r="40" spans="1:40" ht="18" customHeight="1">
      <c r="A40" s="149"/>
      <c r="B40" s="195" t="s">
        <v>251</v>
      </c>
      <c r="C40" s="157">
        <f>COUNTIFS($B$11:$B$30,C$37,$C$11:$C$30,"C",$E$11:$E$30,"*")</f>
        <v>0</v>
      </c>
      <c r="D40" s="157">
        <f>COUNTIFS($B$11:$B$30,C$37,$C$11:$C$30,"D",$E$11:$E$30,"*")</f>
        <v>0</v>
      </c>
      <c r="E40" s="157">
        <f>COUNTIFS($B$11:$B$30,E$37,$C$11:$C$30,"C",$E$11:$E$30,"*")</f>
        <v>1</v>
      </c>
      <c r="F40" s="153">
        <f>COUNTIFS($B$11:$B$30,E$37,$C$11:$C$30,"D",$E$11:$E$30,"*")</f>
        <v>0</v>
      </c>
      <c r="G40" s="154"/>
      <c r="H40" s="171"/>
      <c r="I40" s="153">
        <f>COUNTIFS($B$11:$B$30,I$37,$C$11:$C$30,"C",$E$11:$E$30,"*")</f>
        <v>0</v>
      </c>
      <c r="J40" s="154"/>
      <c r="K40" s="171"/>
      <c r="L40" s="153">
        <f>COUNTIFS($B$11:$B$30,I$37,$C$11:$C$30,"D",$E$11:$E$30,"*")</f>
        <v>1</v>
      </c>
      <c r="M40" s="154"/>
      <c r="N40" s="171"/>
      <c r="O40" s="153">
        <f>COUNTIFS($B$11:$B$30,O$37,$C$11:$C$30,"C",$E$11:$E$30,"*")</f>
        <v>0</v>
      </c>
      <c r="P40" s="154"/>
      <c r="Q40" s="171"/>
      <c r="R40" s="153">
        <f>COUNTIFS($B$11:$B$30,O$37,$C$11:$C$30,"D",$E$11:$E$30,"*")</f>
        <v>0</v>
      </c>
      <c r="S40" s="154"/>
      <c r="T40" s="171"/>
      <c r="U40" s="153">
        <f>COUNTIFS($B$11:$B$30,U$37,$C$11:$C$30,"C",$E$11:$E$30,"*")</f>
        <v>0</v>
      </c>
      <c r="V40" s="154"/>
      <c r="W40" s="171"/>
      <c r="X40" s="153">
        <f>COUNTIFS($B$11:$B$30,U$37,$C$11:$C$30,"D",$E$11:$E$30,"*")</f>
        <v>0</v>
      </c>
      <c r="Y40" s="154"/>
      <c r="Z40" s="171"/>
      <c r="AA40" s="153">
        <f>COUNTIFS($B$11:$B$30,AA$37,$C$11:$C$30,"C",$E$11:$E$30,"*")</f>
        <v>0</v>
      </c>
      <c r="AB40" s="154"/>
      <c r="AC40" s="171"/>
      <c r="AD40" s="153">
        <f>COUNTIFS($B$11:$B$30,AA$37,$C$11:$C$30,"D",$E$11:$E$30,"*")</f>
        <v>0</v>
      </c>
      <c r="AE40" s="154"/>
      <c r="AF40" s="171"/>
      <c r="AG40" s="153">
        <f>COUNTIFS($B$11:$B$30,AG$37,$C$11:$C$30,"C",$E$11:$E$30,"*")</f>
        <v>0</v>
      </c>
      <c r="AH40" s="154"/>
      <c r="AI40" s="171"/>
      <c r="AJ40" s="153">
        <f>COUNTIFS($B$11:$B$30,AG$37,$C$11:$C$30,"D",$E$11:$E$30,"*")</f>
        <v>0</v>
      </c>
      <c r="AK40" s="171"/>
      <c r="AL40" s="157">
        <f>COUNTIFS($B$11:$B$30,AL$37,$C$11:$C$30,"C",$E$11:$E$30,"*")</f>
        <v>0</v>
      </c>
      <c r="AM40" s="157">
        <f>COUNTIFS($B$11:$B$30,AL$37,$C$11:$C$30,"D",$E$11:$E$30,"*")</f>
        <v>0</v>
      </c>
      <c r="AN40" s="149"/>
    </row>
    <row r="41" spans="1:40" ht="24.95" customHeight="1">
      <c r="A41" s="149"/>
      <c r="B41" s="195" t="s">
        <v>252</v>
      </c>
      <c r="C41" s="207" t="str">
        <f>IF($AK$3="４週",SUMIFS($AK$11:$AK$30,$B$11:$B$30,C37)/4/$AH$5,IF($AK$3="歴月",SUMIFS($AK$11:$AK$30,$B$11:$B$30,C37)/$AL$5,"記載する期間を選択してください"))</f>
        <v>記載する期間を選択してください</v>
      </c>
      <c r="D41" s="192"/>
      <c r="E41" s="207" t="str">
        <f>IF($AK$3="４週",SUMIFS($AK$11:$AK$30,$B$11:$B$30,E37)/4/$AH$5,IF($AK$3="歴月",SUMIFS($AK$11:$AK$30,$B$11:$B$30,E37)/$AL$5,"記載する期間を選択してください"))</f>
        <v>記載する期間を選択してください</v>
      </c>
      <c r="F41" s="214"/>
      <c r="G41" s="214"/>
      <c r="H41" s="192"/>
      <c r="I41" s="207" t="str">
        <f>IF($AK$3="４週",SUMIFS($AK$11:$AK$30,$B$11:$B$30,I37)/4/$AH$5,IF($AK$3="歴月",SUMIFS($AK$11:$AK$30,$B$11:$B$30,I37)/$AL$5,"記載する期間を選択してください"))</f>
        <v>記載する期間を選択してください</v>
      </c>
      <c r="J41" s="214"/>
      <c r="K41" s="214"/>
      <c r="L41" s="214"/>
      <c r="M41" s="214"/>
      <c r="N41" s="192"/>
      <c r="O41" s="207" t="str">
        <f>IF($AK$3="４週",SUMIFS($AK$11:$AK$30,$B$11:$B$30,O37)/4/$AH$5,IF($AK$3="歴月",SUMIFS($AK$11:$AK$30,$B$11:$B$30,O37)/$AL$5,"記載する期間を選択してください"))</f>
        <v>記載する期間を選択してください</v>
      </c>
      <c r="P41" s="214"/>
      <c r="Q41" s="214"/>
      <c r="R41" s="214"/>
      <c r="S41" s="214"/>
      <c r="T41" s="192"/>
      <c r="U41" s="207" t="str">
        <f>IF($AK$3="４週",SUMIFS($AK$11:$AK$30,$B$11:$B$30,U37)/4/$AH$5,IF($AK$3="歴月",SUMIFS($AK$11:$AK$30,$B$11:$B$30,U37)/$AL$5,"記載する期間を選択してください"))</f>
        <v>記載する期間を選択してください</v>
      </c>
      <c r="V41" s="214"/>
      <c r="W41" s="214"/>
      <c r="X41" s="214"/>
      <c r="Y41" s="214"/>
      <c r="Z41" s="192"/>
      <c r="AA41" s="207" t="str">
        <f>IF($AK$3="４週",SUMIFS($AK$11:$AK$30,$B$11:$B$30,AA37)/4/$AH$5,IF($AK$3="歴月",SUMIFS($AK$11:$AK$30,$B$11:$B$30,AA37)/$AL$5,"記載する期間を選択してください"))</f>
        <v>記載する期間を選択してください</v>
      </c>
      <c r="AB41" s="214"/>
      <c r="AC41" s="214"/>
      <c r="AD41" s="214"/>
      <c r="AE41" s="214"/>
      <c r="AF41" s="192"/>
      <c r="AG41" s="207" t="str">
        <f>IF($AK$3="４週",SUMIFS($AK$11:$AK$30,$B$11:$B$30,AG37)/4/$AH$5,IF($AK$3="歴月",SUMIFS($AK$11:$AK$30,$B$11:$B$30,AG37)/$AL$5,"記載する期間を選択してください"))</f>
        <v>記載する期間を選択してください</v>
      </c>
      <c r="AH41" s="214"/>
      <c r="AI41" s="214"/>
      <c r="AJ41" s="214"/>
      <c r="AK41" s="192"/>
      <c r="AL41" s="207" t="str">
        <f>IF($AK$3="４週",SUMIFS($AK$11:$AK$30,$B$11:$B$30,AL37)/4/$AH$5,IF($AK$3="歴月",SUMIFS($AK$11:$AK$30,$B$11:$B$30,AL37)/$AL$5,"記載する期間を選択してください"))</f>
        <v>記載する期間を選択してください</v>
      </c>
      <c r="AM41" s="192"/>
      <c r="AN41" s="149"/>
    </row>
    <row r="42" spans="1:40" ht="5.0999999999999996" customHeight="1">
      <c r="A42" s="149"/>
      <c r="B42" s="145"/>
      <c r="C42" s="179">
        <v>2</v>
      </c>
      <c r="D42" s="179"/>
      <c r="E42" s="179">
        <v>3</v>
      </c>
      <c r="F42" s="179"/>
      <c r="G42" s="179"/>
      <c r="H42" s="179"/>
      <c r="I42" s="179">
        <v>4</v>
      </c>
      <c r="J42" s="179"/>
      <c r="K42" s="179"/>
      <c r="L42" s="179"/>
      <c r="M42" s="179"/>
      <c r="N42" s="179"/>
      <c r="O42" s="179">
        <v>5</v>
      </c>
      <c r="P42" s="179"/>
      <c r="Q42" s="179"/>
      <c r="R42" s="179"/>
      <c r="S42" s="179"/>
      <c r="T42" s="179"/>
      <c r="U42" s="179">
        <v>6</v>
      </c>
      <c r="V42" s="179"/>
      <c r="W42" s="179"/>
      <c r="X42" s="179"/>
      <c r="Y42" s="179"/>
      <c r="Z42" s="179"/>
      <c r="AA42" s="179">
        <v>7</v>
      </c>
      <c r="AB42" s="179"/>
      <c r="AC42" s="179"/>
      <c r="AD42" s="179"/>
      <c r="AE42" s="179"/>
      <c r="AF42" s="179"/>
      <c r="AG42" s="179">
        <v>8</v>
      </c>
      <c r="AH42" s="179"/>
      <c r="AI42" s="179"/>
      <c r="AJ42" s="179"/>
      <c r="AK42" s="179"/>
      <c r="AL42" s="179">
        <v>9</v>
      </c>
      <c r="AM42" s="156"/>
      <c r="AN42" s="149"/>
    </row>
    <row r="43" spans="1:40" ht="15" customHeight="1">
      <c r="A43" s="147" t="s">
        <v>170</v>
      </c>
      <c r="B43" s="159"/>
      <c r="C43" s="159"/>
      <c r="D43" s="159"/>
      <c r="E43" s="159"/>
      <c r="F43" s="178"/>
      <c r="G43" s="159"/>
      <c r="H43" s="179"/>
      <c r="I43" s="179"/>
      <c r="J43" s="179"/>
      <c r="K43" s="179"/>
      <c r="L43" s="179"/>
      <c r="M43" s="179"/>
      <c r="N43" s="179"/>
      <c r="O43" s="179"/>
      <c r="P43" s="179"/>
      <c r="Q43" s="179"/>
      <c r="R43" s="179">
        <v>6</v>
      </c>
      <c r="S43" s="179"/>
      <c r="T43" s="179"/>
      <c r="U43" s="179"/>
      <c r="V43" s="179"/>
      <c r="W43" s="179"/>
      <c r="X43" s="179">
        <v>7</v>
      </c>
      <c r="Y43" s="179"/>
      <c r="Z43" s="179"/>
      <c r="AA43" s="179"/>
      <c r="AB43" s="179"/>
      <c r="AC43" s="179"/>
      <c r="AD43" s="179">
        <v>8</v>
      </c>
      <c r="AE43" s="179"/>
      <c r="AF43" s="179"/>
      <c r="AG43" s="187"/>
      <c r="AH43" s="187"/>
      <c r="AI43" s="187"/>
      <c r="AJ43" s="187">
        <v>9</v>
      </c>
      <c r="AK43" s="179"/>
      <c r="AL43" s="179"/>
      <c r="AM43" s="149"/>
    </row>
    <row r="44" spans="1:40" s="147" customFormat="1" ht="15" customHeight="1">
      <c r="A44" s="147" t="s">
        <v>53</v>
      </c>
      <c r="B44" s="160"/>
      <c r="C44" s="160"/>
      <c r="D44" s="160"/>
      <c r="E44" s="160"/>
      <c r="F44" s="160"/>
      <c r="G44" s="16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row>
    <row r="45" spans="1:40" s="147" customFormat="1" ht="15" customHeight="1">
      <c r="A45" s="147" t="s">
        <v>171</v>
      </c>
      <c r="B45" s="160"/>
      <c r="C45" s="160"/>
      <c r="D45" s="160"/>
      <c r="E45" s="160"/>
      <c r="F45" s="160"/>
      <c r="G45" s="16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row>
    <row r="46" spans="1:40" s="147" customFormat="1" ht="15" customHeight="1">
      <c r="A46" s="147" t="s">
        <v>42</v>
      </c>
      <c r="B46" s="160"/>
      <c r="C46" s="160"/>
      <c r="D46" s="160"/>
      <c r="E46" s="160"/>
      <c r="F46" s="160"/>
      <c r="G46" s="16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row>
    <row r="47" spans="1:40" s="147" customFormat="1" ht="15" customHeight="1">
      <c r="A47" s="147" t="s">
        <v>172</v>
      </c>
      <c r="B47" s="160"/>
      <c r="C47" s="160"/>
      <c r="D47" s="160"/>
      <c r="E47" s="160"/>
      <c r="F47" s="160"/>
      <c r="G47" s="16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row>
    <row r="48" spans="1:40" ht="15" customHeight="1">
      <c r="A48" s="147" t="s">
        <v>173</v>
      </c>
      <c r="B48" s="161"/>
      <c r="C48" s="147"/>
      <c r="D48" s="147"/>
      <c r="E48" s="147"/>
      <c r="F48" s="147"/>
      <c r="G48" s="147"/>
    </row>
    <row r="49" spans="1:7" ht="15" customHeight="1">
      <c r="A49" s="147" t="s">
        <v>174</v>
      </c>
      <c r="B49" s="161"/>
      <c r="C49" s="147"/>
      <c r="D49" s="147"/>
      <c r="E49" s="147"/>
      <c r="F49" s="147"/>
      <c r="G49" s="147"/>
    </row>
    <row r="50" spans="1:7" ht="15" customHeight="1">
      <c r="A50" s="147"/>
      <c r="B50" s="157" t="s">
        <v>175</v>
      </c>
      <c r="C50" s="157" t="s">
        <v>176</v>
      </c>
      <c r="D50" s="157"/>
      <c r="E50" s="157"/>
      <c r="F50" s="147"/>
      <c r="G50" s="147"/>
    </row>
    <row r="51" spans="1:7" ht="15" customHeight="1">
      <c r="A51" s="147"/>
      <c r="B51" s="162" t="s">
        <v>180</v>
      </c>
      <c r="C51" s="168" t="s">
        <v>181</v>
      </c>
      <c r="D51" s="168"/>
      <c r="E51" s="168"/>
      <c r="F51" s="147"/>
      <c r="G51" s="147"/>
    </row>
    <row r="52" spans="1:7" ht="15" customHeight="1">
      <c r="A52" s="147"/>
      <c r="B52" s="162" t="s">
        <v>182</v>
      </c>
      <c r="C52" s="168" t="s">
        <v>183</v>
      </c>
      <c r="D52" s="168"/>
      <c r="E52" s="168"/>
      <c r="F52" s="147"/>
      <c r="G52" s="147"/>
    </row>
    <row r="53" spans="1:7" ht="15" customHeight="1">
      <c r="A53" s="147"/>
      <c r="B53" s="162" t="s">
        <v>184</v>
      </c>
      <c r="C53" s="168" t="s">
        <v>185</v>
      </c>
      <c r="D53" s="168"/>
      <c r="E53" s="168"/>
      <c r="F53" s="147"/>
      <c r="G53" s="147"/>
    </row>
    <row r="54" spans="1:7" ht="15" customHeight="1">
      <c r="A54" s="147"/>
      <c r="B54" s="162" t="s">
        <v>187</v>
      </c>
      <c r="C54" s="168" t="s">
        <v>188</v>
      </c>
      <c r="D54" s="168"/>
      <c r="E54" s="168"/>
      <c r="F54" s="147"/>
      <c r="G54" s="147"/>
    </row>
    <row r="55" spans="1:7" ht="15" customHeight="1">
      <c r="A55" s="147"/>
      <c r="B55" s="147" t="s">
        <v>190</v>
      </c>
      <c r="C55" s="147"/>
      <c r="D55" s="147"/>
      <c r="E55" s="147"/>
      <c r="F55" s="147"/>
      <c r="G55" s="147"/>
    </row>
    <row r="56" spans="1:7" ht="15" customHeight="1">
      <c r="A56" s="147"/>
      <c r="B56" s="147" t="s">
        <v>30</v>
      </c>
      <c r="C56" s="147"/>
      <c r="D56" s="147"/>
      <c r="E56" s="147"/>
      <c r="F56" s="147"/>
      <c r="G56" s="147"/>
    </row>
    <row r="57" spans="1:7" ht="15" customHeight="1">
      <c r="A57" s="147"/>
      <c r="B57" s="147" t="s">
        <v>191</v>
      </c>
      <c r="C57" s="147"/>
      <c r="D57" s="147"/>
      <c r="E57" s="147"/>
      <c r="F57" s="147"/>
      <c r="G57" s="147"/>
    </row>
    <row r="58" spans="1:7" ht="15" customHeight="1">
      <c r="A58" s="147" t="s">
        <v>192</v>
      </c>
      <c r="B58" s="161"/>
      <c r="C58" s="147"/>
      <c r="D58" s="147"/>
      <c r="E58" s="147"/>
      <c r="F58" s="147"/>
      <c r="G58" s="147"/>
    </row>
    <row r="59" spans="1:7" ht="15" customHeight="1">
      <c r="A59" s="147" t="s">
        <v>2</v>
      </c>
      <c r="B59" s="161"/>
      <c r="C59" s="147"/>
      <c r="D59" s="147"/>
      <c r="E59" s="147"/>
      <c r="F59" s="147"/>
      <c r="G59" s="147"/>
    </row>
    <row r="60" spans="1:7" ht="15" customHeight="1">
      <c r="A60" s="147" t="s">
        <v>193</v>
      </c>
      <c r="B60" s="161"/>
      <c r="C60" s="147"/>
      <c r="D60" s="147"/>
      <c r="E60" s="147"/>
      <c r="F60" s="147"/>
      <c r="G60" s="147"/>
    </row>
    <row r="61" spans="1:7" ht="15" customHeight="1">
      <c r="A61" s="147" t="s">
        <v>194</v>
      </c>
      <c r="B61" s="161"/>
      <c r="C61" s="147"/>
      <c r="D61" s="147"/>
      <c r="E61" s="147"/>
      <c r="F61" s="147"/>
      <c r="G61" s="147"/>
    </row>
    <row r="62" spans="1:7" ht="15" customHeight="1">
      <c r="A62" s="147" t="s">
        <v>195</v>
      </c>
      <c r="B62" s="161"/>
      <c r="C62" s="147"/>
      <c r="D62" s="147"/>
      <c r="E62" s="147"/>
      <c r="F62" s="147"/>
      <c r="G62" s="147"/>
    </row>
    <row r="63" spans="1:7" ht="15" customHeight="1">
      <c r="A63" s="147" t="s">
        <v>196</v>
      </c>
      <c r="B63" s="161"/>
      <c r="C63" s="147"/>
      <c r="D63" s="147"/>
      <c r="E63" s="147"/>
      <c r="F63" s="147"/>
      <c r="G63" s="147"/>
    </row>
    <row r="64" spans="1:7" ht="15" customHeight="1">
      <c r="A64" s="147"/>
      <c r="B64" s="147" t="s">
        <v>99</v>
      </c>
      <c r="C64" s="147"/>
      <c r="D64" s="147"/>
      <c r="E64" s="147"/>
      <c r="F64" s="147"/>
      <c r="G64" s="147"/>
    </row>
    <row r="65" spans="1:7" ht="15" customHeight="1">
      <c r="A65" s="147"/>
      <c r="B65" s="147" t="s">
        <v>197</v>
      </c>
      <c r="C65" s="147"/>
      <c r="D65" s="147"/>
      <c r="E65" s="147"/>
      <c r="F65" s="147"/>
      <c r="G65" s="147"/>
    </row>
    <row r="66" spans="1:7" ht="15" customHeight="1">
      <c r="A66" s="147" t="s">
        <v>133</v>
      </c>
      <c r="B66" s="161"/>
      <c r="C66" s="147"/>
      <c r="D66" s="147"/>
      <c r="E66" s="147"/>
      <c r="F66" s="147"/>
      <c r="G66" s="147"/>
    </row>
    <row r="67" spans="1:7" ht="15" customHeight="1">
      <c r="A67" s="147" t="s">
        <v>199</v>
      </c>
      <c r="B67" s="161"/>
      <c r="C67" s="147"/>
      <c r="D67" s="147"/>
      <c r="E67" s="147"/>
      <c r="F67" s="147"/>
      <c r="G67" s="147"/>
    </row>
    <row r="68" spans="1:7" ht="15" customHeight="1">
      <c r="A68" s="147" t="s">
        <v>200</v>
      </c>
      <c r="B68" s="161"/>
      <c r="C68" s="147"/>
      <c r="D68" s="147"/>
      <c r="E68" s="147"/>
      <c r="F68" s="147"/>
      <c r="G68" s="147"/>
    </row>
    <row r="69" spans="1:7" ht="15" customHeight="1">
      <c r="A69" s="147" t="s">
        <v>201</v>
      </c>
      <c r="B69" s="161"/>
      <c r="C69" s="147"/>
      <c r="D69" s="147"/>
      <c r="E69" s="147"/>
      <c r="F69" s="147"/>
      <c r="G69" s="147"/>
    </row>
    <row r="70" spans="1:7" ht="15" customHeight="1">
      <c r="A70" s="147" t="s">
        <v>203</v>
      </c>
      <c r="B70" s="161"/>
      <c r="C70" s="147"/>
      <c r="D70" s="147"/>
      <c r="E70" s="147"/>
      <c r="F70" s="147"/>
      <c r="G70" s="147"/>
    </row>
    <row r="71" spans="1:7" ht="15" customHeight="1">
      <c r="A71" s="147" t="s">
        <v>60</v>
      </c>
      <c r="B71" s="161"/>
      <c r="C71" s="147"/>
      <c r="D71" s="147"/>
      <c r="E71" s="147"/>
      <c r="F71" s="147"/>
      <c r="G71" s="147"/>
    </row>
    <row r="72" spans="1:7" ht="15" customHeight="1">
      <c r="A72" s="147" t="s">
        <v>205</v>
      </c>
      <c r="B72" s="161"/>
      <c r="C72" s="147"/>
      <c r="D72" s="147"/>
      <c r="E72" s="147"/>
      <c r="F72" s="147"/>
      <c r="G72" s="147"/>
    </row>
    <row r="73" spans="1:7" ht="15" customHeight="1">
      <c r="A73" s="147" t="s">
        <v>206</v>
      </c>
      <c r="B73" s="161"/>
      <c r="C73" s="147"/>
      <c r="D73" s="147"/>
      <c r="E73" s="147"/>
      <c r="F73" s="147"/>
      <c r="G73" s="147"/>
    </row>
  </sheetData>
  <mergeCells count="101">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37:D37"/>
    <mergeCell ref="E37:H37"/>
    <mergeCell ref="I37:N37"/>
    <mergeCell ref="O37:T37"/>
    <mergeCell ref="U37:Z37"/>
    <mergeCell ref="AA37:AF37"/>
    <mergeCell ref="AG37:AK37"/>
    <mergeCell ref="AL37:AM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C41:D41"/>
    <mergeCell ref="E41:H41"/>
    <mergeCell ref="I41:N41"/>
    <mergeCell ref="O41:T41"/>
    <mergeCell ref="U41:Z41"/>
    <mergeCell ref="AA41:AF41"/>
    <mergeCell ref="AG41:AK41"/>
    <mergeCell ref="AL41:AM41"/>
    <mergeCell ref="C50:E50"/>
    <mergeCell ref="C51:E51"/>
    <mergeCell ref="C52:E52"/>
    <mergeCell ref="C53:E53"/>
    <mergeCell ref="C54:E54"/>
    <mergeCell ref="A7:A10"/>
    <mergeCell ref="B7:B8"/>
    <mergeCell ref="C7:C10"/>
    <mergeCell ref="D7:D10"/>
    <mergeCell ref="E7:E10"/>
    <mergeCell ref="AK7:AK10"/>
    <mergeCell ref="AL7:AL10"/>
    <mergeCell ref="AM7:AN10"/>
    <mergeCell ref="B9:B10"/>
    <mergeCell ref="AM31:AN32"/>
  </mergeCells>
  <phoneticPr fontId="4"/>
  <dataValidations count="5">
    <dataValidation type="list" allowBlank="1" showDropDown="0" showInputMessage="1" showErrorMessage="0" sqref="B13:B30">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1:C30">
      <formula1>"A,B,C,D"</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sheetPr codeName="Sheet26"/>
  <dimension ref="A1:AN73"/>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285</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340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347</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126</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0"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0"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0"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0" ht="21" customHeight="1">
      <c r="A36" s="180" t="s">
        <v>245</v>
      </c>
      <c r="B36" s="145"/>
      <c r="C36" s="156"/>
      <c r="D36" s="156"/>
      <c r="E36" s="156"/>
      <c r="F36" s="156"/>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56"/>
      <c r="AM36" s="156"/>
      <c r="AN36" s="149"/>
    </row>
    <row r="37" spans="1:40" ht="24.95" customHeight="1">
      <c r="A37" s="149"/>
      <c r="B37" s="155"/>
      <c r="C37" s="207" t="str">
        <f>IF(VLOOKUP($AK$1,選択肢!$A$1:$J$32,C42,FALSE)=0,"-",VLOOKUP($AK$1,選択肢!$A$1:$J$32,C42,FALSE))</f>
        <v>管理者</v>
      </c>
      <c r="D37" s="214"/>
      <c r="E37" s="195" t="str">
        <f>IF(VLOOKUP($AK$1,選択肢!$A$1:$J$32,E42,FALSE)=0,"-",VLOOKUP($AK$1,選択肢!$A$1:$J$32,E42,FALSE))</f>
        <v>児童発達支援管理責任者</v>
      </c>
      <c r="F37" s="195"/>
      <c r="G37" s="195"/>
      <c r="H37" s="195"/>
      <c r="I37" s="207" t="str">
        <f>IF(VLOOKUP($AK$1,選択肢!$A$1:$J$32,I42,FALSE)=0,"-",VLOOKUP($AK$1,選択肢!$A$1:$J$32,I42,FALSE))</f>
        <v>訪問支援員</v>
      </c>
      <c r="J37" s="214"/>
      <c r="K37" s="214"/>
      <c r="L37" s="214"/>
      <c r="M37" s="214"/>
      <c r="N37" s="192"/>
      <c r="O37" s="207" t="str">
        <f>IF(VLOOKUP($AK$1,選択肢!$A$1:$J$32,O42,FALSE)=0,"-",VLOOKUP($AK$1,選択肢!$A$1:$J$32,O42,FALSE))</f>
        <v>-</v>
      </c>
      <c r="P37" s="214"/>
      <c r="Q37" s="214"/>
      <c r="R37" s="214"/>
      <c r="S37" s="214"/>
      <c r="T37" s="192"/>
      <c r="U37" s="207" t="str">
        <f>IF(VLOOKUP($AK$1,選択肢!$A$1:$J$32,U42,FALSE)=0,"-",VLOOKUP($AK$1,選択肢!$A$1:$J$32,U42,FALSE))</f>
        <v>-</v>
      </c>
      <c r="V37" s="214"/>
      <c r="W37" s="214"/>
      <c r="X37" s="214"/>
      <c r="Y37" s="214"/>
      <c r="Z37" s="192"/>
      <c r="AA37" s="207" t="str">
        <f>IF(VLOOKUP($AK$1,選択肢!$A$1:$J$32,AA42,FALSE)=0,"-",VLOOKUP($AK$1,選択肢!$A$1:$J$32,AA42,FALSE))</f>
        <v>-</v>
      </c>
      <c r="AB37" s="214"/>
      <c r="AC37" s="214"/>
      <c r="AD37" s="214"/>
      <c r="AE37" s="214"/>
      <c r="AF37" s="192"/>
      <c r="AG37" s="195" t="str">
        <f>IF(VLOOKUP($AK$1,選択肢!$A$1:$J$32,AG42,FALSE)=0,"-",VLOOKUP($AK$1,選択肢!$A$1:$J$32,AG42,FALSE))</f>
        <v>-</v>
      </c>
      <c r="AH37" s="195"/>
      <c r="AI37" s="195"/>
      <c r="AJ37" s="195"/>
      <c r="AK37" s="195"/>
      <c r="AL37" s="195" t="str">
        <f>IF(VLOOKUP($AK$1,選択肢!$A$1:$J$32,AL42,FALSE)=0,"-",VLOOKUP($AK$1,選択肢!$A$1:$J$32,AL42,FALSE))</f>
        <v>-</v>
      </c>
      <c r="AM37" s="195"/>
      <c r="AN37" s="149"/>
    </row>
    <row r="38" spans="1:40" ht="18" customHeight="1">
      <c r="A38" s="149"/>
      <c r="B38" s="155"/>
      <c r="C38" s="153" t="s">
        <v>246</v>
      </c>
      <c r="D38" s="153" t="s">
        <v>247</v>
      </c>
      <c r="E38" s="157" t="s">
        <v>246</v>
      </c>
      <c r="F38" s="157" t="s">
        <v>247</v>
      </c>
      <c r="G38" s="157"/>
      <c r="H38" s="157"/>
      <c r="I38" s="153" t="s">
        <v>246</v>
      </c>
      <c r="J38" s="154"/>
      <c r="K38" s="171"/>
      <c r="L38" s="153" t="s">
        <v>247</v>
      </c>
      <c r="M38" s="154"/>
      <c r="N38" s="171"/>
      <c r="O38" s="153" t="s">
        <v>246</v>
      </c>
      <c r="P38" s="154"/>
      <c r="Q38" s="171"/>
      <c r="R38" s="153" t="s">
        <v>247</v>
      </c>
      <c r="S38" s="154"/>
      <c r="T38" s="171"/>
      <c r="U38" s="153" t="s">
        <v>246</v>
      </c>
      <c r="V38" s="154"/>
      <c r="W38" s="171"/>
      <c r="X38" s="153" t="s">
        <v>247</v>
      </c>
      <c r="Y38" s="154"/>
      <c r="Z38" s="171"/>
      <c r="AA38" s="153" t="s">
        <v>246</v>
      </c>
      <c r="AB38" s="154"/>
      <c r="AC38" s="171"/>
      <c r="AD38" s="153" t="s">
        <v>247</v>
      </c>
      <c r="AE38" s="154"/>
      <c r="AF38" s="171"/>
      <c r="AG38" s="153" t="s">
        <v>246</v>
      </c>
      <c r="AH38" s="154"/>
      <c r="AI38" s="171"/>
      <c r="AJ38" s="153" t="s">
        <v>247</v>
      </c>
      <c r="AK38" s="171"/>
      <c r="AL38" s="157" t="s">
        <v>55</v>
      </c>
      <c r="AM38" s="157" t="s">
        <v>269</v>
      </c>
      <c r="AN38" s="149"/>
    </row>
    <row r="39" spans="1:40" ht="18" customHeight="1">
      <c r="A39" s="149"/>
      <c r="B39" s="157" t="s">
        <v>249</v>
      </c>
      <c r="C39" s="157">
        <f>COUNTIFS($B$11:$B$30,C$37,$C$11:$C$30,"A",$E$11:$E$30,"*")</f>
        <v>1</v>
      </c>
      <c r="D39" s="157">
        <f>COUNTIFS($B$11:$B$30,C$37,$C$11:$C$30,"B",$E$11:$E$30,"*")</f>
        <v>0</v>
      </c>
      <c r="E39" s="157">
        <f>COUNTIFS($B$11:$B$30,E$37,$C$11:$C$30,"A",$E$11:$E$30,"*")</f>
        <v>0</v>
      </c>
      <c r="F39" s="153">
        <f>COUNTIFS($B$11:$B$30,E$37,$C$11:$C$30,"B",$E$11:$E$30,"*")</f>
        <v>1</v>
      </c>
      <c r="G39" s="154"/>
      <c r="H39" s="171"/>
      <c r="I39" s="153">
        <f>COUNTIFS($B$11:$B$30,I$37,$C$11:$C$30,"A",$E$11:$E$30,"*")</f>
        <v>0</v>
      </c>
      <c r="J39" s="154"/>
      <c r="K39" s="171"/>
      <c r="L39" s="153">
        <f>COUNTIFS($B$11:$B$30,I$37,$C$11:$C$30,"B",$E$11:$E$30,"*")</f>
        <v>0</v>
      </c>
      <c r="M39" s="154"/>
      <c r="N39" s="171"/>
      <c r="O39" s="153">
        <f>COUNTIFS($B$11:$B$30,O$37,$C$11:$C$30,"A",$E$11:$E$30,"*")</f>
        <v>0</v>
      </c>
      <c r="P39" s="154"/>
      <c r="Q39" s="171"/>
      <c r="R39" s="153">
        <f>COUNTIFS($B$11:$B$30,O$37,$C$11:$C$30,"B",$E$11:$E$30,"*")</f>
        <v>0</v>
      </c>
      <c r="S39" s="154"/>
      <c r="T39" s="171"/>
      <c r="U39" s="153">
        <f>COUNTIFS($B$11:$B$30,U$37,$C$11:$C$30,"A",$E$11:$E$30,"*")</f>
        <v>0</v>
      </c>
      <c r="V39" s="154"/>
      <c r="W39" s="171"/>
      <c r="X39" s="153">
        <f>COUNTIFS($B$11:$B$30,U$37,$C$11:$C$30,"B",$E$11:$E$30,"*")</f>
        <v>0</v>
      </c>
      <c r="Y39" s="154"/>
      <c r="Z39" s="171"/>
      <c r="AA39" s="153">
        <f>COUNTIFS($B$11:$B$30,AA$37,$C$11:$C$30,"A",$E$11:$E$30,"*")</f>
        <v>0</v>
      </c>
      <c r="AB39" s="154"/>
      <c r="AC39" s="171"/>
      <c r="AD39" s="153">
        <f>COUNTIFS($B$11:$B$30,AA$37,$C$11:$C$30,"B",$E$11:$E$30,"*")</f>
        <v>0</v>
      </c>
      <c r="AE39" s="154"/>
      <c r="AF39" s="171"/>
      <c r="AG39" s="153">
        <f>COUNTIFS($B$11:$B$30,AG$37,$C$11:$C$30,"A",$E$11:$E$30,"*")</f>
        <v>0</v>
      </c>
      <c r="AH39" s="154"/>
      <c r="AI39" s="171"/>
      <c r="AJ39" s="153">
        <f>COUNTIFS($B$11:$B$30,AG$37,$C$11:$C$30,"B",$E$11:$E$30,"*")</f>
        <v>0</v>
      </c>
      <c r="AK39" s="171"/>
      <c r="AL39" s="157">
        <f>COUNTIFS($B$11:$B$30,AL$37,$C$11:$C$30,"A",$E$11:$E$30,"*")</f>
        <v>0</v>
      </c>
      <c r="AM39" s="157">
        <f>COUNTIFS($B$11:$B$30,AL$37,$C$11:$C$30,"B",$E$11:$E$30,"*")</f>
        <v>0</v>
      </c>
      <c r="AN39" s="149"/>
    </row>
    <row r="40" spans="1:40" ht="18" customHeight="1">
      <c r="A40" s="149"/>
      <c r="B40" s="195" t="s">
        <v>251</v>
      </c>
      <c r="C40" s="157">
        <f>COUNTIFS($B$11:$B$30,C$37,$C$11:$C$30,"C",$E$11:$E$30,"*")</f>
        <v>0</v>
      </c>
      <c r="D40" s="157">
        <f>COUNTIFS($B$11:$B$30,C$37,$C$11:$C$30,"D",$E$11:$E$30,"*")</f>
        <v>0</v>
      </c>
      <c r="E40" s="157">
        <f>COUNTIFS($B$11:$B$30,E$37,$C$11:$C$30,"C",$E$11:$E$30,"*")</f>
        <v>1</v>
      </c>
      <c r="F40" s="153">
        <f>COUNTIFS($B$11:$B$30,E$37,$C$11:$C$30,"D",$E$11:$E$30,"*")</f>
        <v>0</v>
      </c>
      <c r="G40" s="154"/>
      <c r="H40" s="171"/>
      <c r="I40" s="153">
        <f>COUNTIFS($B$11:$B$30,I$37,$C$11:$C$30,"C",$E$11:$E$30,"*")</f>
        <v>0</v>
      </c>
      <c r="J40" s="154"/>
      <c r="K40" s="171"/>
      <c r="L40" s="153">
        <f>COUNTIFS($B$11:$B$30,I$37,$C$11:$C$30,"D",$E$11:$E$30,"*")</f>
        <v>1</v>
      </c>
      <c r="M40" s="154"/>
      <c r="N40" s="171"/>
      <c r="O40" s="153">
        <f>COUNTIFS($B$11:$B$30,O$37,$C$11:$C$30,"C",$E$11:$E$30,"*")</f>
        <v>0</v>
      </c>
      <c r="P40" s="154"/>
      <c r="Q40" s="171"/>
      <c r="R40" s="153">
        <f>COUNTIFS($B$11:$B$30,O$37,$C$11:$C$30,"D",$E$11:$E$30,"*")</f>
        <v>0</v>
      </c>
      <c r="S40" s="154"/>
      <c r="T40" s="171"/>
      <c r="U40" s="153">
        <f>COUNTIFS($B$11:$B$30,U$37,$C$11:$C$30,"C",$E$11:$E$30,"*")</f>
        <v>0</v>
      </c>
      <c r="V40" s="154"/>
      <c r="W40" s="171"/>
      <c r="X40" s="153">
        <f>COUNTIFS($B$11:$B$30,U$37,$C$11:$C$30,"D",$E$11:$E$30,"*")</f>
        <v>0</v>
      </c>
      <c r="Y40" s="154"/>
      <c r="Z40" s="171"/>
      <c r="AA40" s="153">
        <f>COUNTIFS($B$11:$B$30,AA$37,$C$11:$C$30,"C",$E$11:$E$30,"*")</f>
        <v>0</v>
      </c>
      <c r="AB40" s="154"/>
      <c r="AC40" s="171"/>
      <c r="AD40" s="153">
        <f>COUNTIFS($B$11:$B$30,AA$37,$C$11:$C$30,"D",$E$11:$E$30,"*")</f>
        <v>0</v>
      </c>
      <c r="AE40" s="154"/>
      <c r="AF40" s="171"/>
      <c r="AG40" s="153">
        <f>COUNTIFS($B$11:$B$30,AG$37,$C$11:$C$30,"C",$E$11:$E$30,"*")</f>
        <v>0</v>
      </c>
      <c r="AH40" s="154"/>
      <c r="AI40" s="171"/>
      <c r="AJ40" s="153">
        <f>COUNTIFS($B$11:$B$30,AG$37,$C$11:$C$30,"D",$E$11:$E$30,"*")</f>
        <v>0</v>
      </c>
      <c r="AK40" s="171"/>
      <c r="AL40" s="157">
        <f>COUNTIFS($B$11:$B$30,AL$37,$C$11:$C$30,"C",$E$11:$E$30,"*")</f>
        <v>0</v>
      </c>
      <c r="AM40" s="157">
        <f>COUNTIFS($B$11:$B$30,AL$37,$C$11:$C$30,"D",$E$11:$E$30,"*")</f>
        <v>0</v>
      </c>
      <c r="AN40" s="149"/>
    </row>
    <row r="41" spans="1:40" ht="24.95" customHeight="1">
      <c r="A41" s="149"/>
      <c r="B41" s="195" t="s">
        <v>252</v>
      </c>
      <c r="C41" s="207" t="str">
        <f>IF($AK$3="４週",SUMIFS($AK$11:$AK$30,$B$11:$B$30,C37)/4/$AH$5,IF($AK$3="歴月",SUMIFS($AK$11:$AK$30,$B$11:$B$30,C37)/$AL$5,"記載する期間を選択してください"))</f>
        <v>記載する期間を選択してください</v>
      </c>
      <c r="D41" s="192"/>
      <c r="E41" s="207" t="str">
        <f>IF($AK$3="４週",SUMIFS($AK$11:$AK$30,$B$11:$B$30,E37)/4/$AH$5,IF($AK$3="歴月",SUMIFS($AK$11:$AK$30,$B$11:$B$30,E37)/$AL$5,"記載する期間を選択してください"))</f>
        <v>記載する期間を選択してください</v>
      </c>
      <c r="F41" s="214"/>
      <c r="G41" s="214"/>
      <c r="H41" s="192"/>
      <c r="I41" s="207" t="str">
        <f>IF($AK$3="４週",SUMIFS($AK$11:$AK$30,$B$11:$B$30,I37)/4/$AH$5,IF($AK$3="歴月",SUMIFS($AK$11:$AK$30,$B$11:$B$30,I37)/$AL$5,"記載する期間を選択してください"))</f>
        <v>記載する期間を選択してください</v>
      </c>
      <c r="J41" s="214"/>
      <c r="K41" s="214"/>
      <c r="L41" s="214"/>
      <c r="M41" s="214"/>
      <c r="N41" s="192"/>
      <c r="O41" s="207" t="str">
        <f>IF($AK$3="４週",SUMIFS($AK$11:$AK$30,$B$11:$B$30,O37)/4/$AH$5,IF($AK$3="歴月",SUMIFS($AK$11:$AK$30,$B$11:$B$30,O37)/$AL$5,"記載する期間を選択してください"))</f>
        <v>記載する期間を選択してください</v>
      </c>
      <c r="P41" s="214"/>
      <c r="Q41" s="214"/>
      <c r="R41" s="214"/>
      <c r="S41" s="214"/>
      <c r="T41" s="192"/>
      <c r="U41" s="207" t="str">
        <f>IF($AK$3="４週",SUMIFS($AK$11:$AK$30,$B$11:$B$30,U37)/4/$AH$5,IF($AK$3="歴月",SUMIFS($AK$11:$AK$30,$B$11:$B$30,U37)/$AL$5,"記載する期間を選択してください"))</f>
        <v>記載する期間を選択してください</v>
      </c>
      <c r="V41" s="214"/>
      <c r="W41" s="214"/>
      <c r="X41" s="214"/>
      <c r="Y41" s="214"/>
      <c r="Z41" s="192"/>
      <c r="AA41" s="207" t="str">
        <f>IF($AK$3="４週",SUMIFS($AK$11:$AK$30,$B$11:$B$30,AA37)/4/$AH$5,IF($AK$3="歴月",SUMIFS($AK$11:$AK$30,$B$11:$B$30,AA37)/$AL$5,"記載する期間を選択してください"))</f>
        <v>記載する期間を選択してください</v>
      </c>
      <c r="AB41" s="214"/>
      <c r="AC41" s="214"/>
      <c r="AD41" s="214"/>
      <c r="AE41" s="214"/>
      <c r="AF41" s="192"/>
      <c r="AG41" s="207" t="str">
        <f>IF($AK$3="４週",SUMIFS($AK$11:$AK$30,$B$11:$B$30,AG37)/4/$AH$5,IF($AK$3="歴月",SUMIFS($AK$11:$AK$30,$B$11:$B$30,AG37)/$AL$5,"記載する期間を選択してください"))</f>
        <v>記載する期間を選択してください</v>
      </c>
      <c r="AH41" s="214"/>
      <c r="AI41" s="214"/>
      <c r="AJ41" s="214"/>
      <c r="AK41" s="192"/>
      <c r="AL41" s="207" t="str">
        <f>IF($AK$3="４週",SUMIFS($AK$11:$AK$30,$B$11:$B$30,AL37)/4/$AH$5,IF($AK$3="歴月",SUMIFS($AK$11:$AK$30,$B$11:$B$30,AL37)/$AL$5,"記載する期間を選択してください"))</f>
        <v>記載する期間を選択してください</v>
      </c>
      <c r="AM41" s="192"/>
      <c r="AN41" s="149"/>
    </row>
    <row r="42" spans="1:40" ht="5.0999999999999996" customHeight="1">
      <c r="A42" s="149"/>
      <c r="B42" s="145"/>
      <c r="C42" s="179">
        <v>2</v>
      </c>
      <c r="D42" s="179"/>
      <c r="E42" s="179">
        <v>3</v>
      </c>
      <c r="F42" s="179"/>
      <c r="G42" s="179"/>
      <c r="H42" s="179"/>
      <c r="I42" s="179">
        <v>4</v>
      </c>
      <c r="J42" s="179"/>
      <c r="K42" s="179"/>
      <c r="L42" s="179"/>
      <c r="M42" s="179"/>
      <c r="N42" s="179"/>
      <c r="O42" s="179">
        <v>5</v>
      </c>
      <c r="P42" s="179"/>
      <c r="Q42" s="179"/>
      <c r="R42" s="179"/>
      <c r="S42" s="179"/>
      <c r="T42" s="179"/>
      <c r="U42" s="179">
        <v>6</v>
      </c>
      <c r="V42" s="179"/>
      <c r="W42" s="179"/>
      <c r="X42" s="179"/>
      <c r="Y42" s="179"/>
      <c r="Z42" s="179"/>
      <c r="AA42" s="179">
        <v>7</v>
      </c>
      <c r="AB42" s="179"/>
      <c r="AC42" s="179"/>
      <c r="AD42" s="179"/>
      <c r="AE42" s="179"/>
      <c r="AF42" s="179"/>
      <c r="AG42" s="179">
        <v>8</v>
      </c>
      <c r="AH42" s="179"/>
      <c r="AI42" s="179"/>
      <c r="AJ42" s="179"/>
      <c r="AK42" s="179"/>
      <c r="AL42" s="179">
        <v>9</v>
      </c>
      <c r="AM42" s="156"/>
      <c r="AN42" s="149"/>
    </row>
    <row r="43" spans="1:40" ht="15" customHeight="1">
      <c r="A43" s="147" t="s">
        <v>170</v>
      </c>
      <c r="B43" s="159"/>
      <c r="C43" s="159"/>
      <c r="D43" s="159"/>
      <c r="E43" s="159"/>
      <c r="F43" s="178"/>
      <c r="G43" s="159"/>
      <c r="H43" s="179"/>
      <c r="I43" s="179"/>
      <c r="J43" s="179"/>
      <c r="K43" s="179"/>
      <c r="L43" s="179"/>
      <c r="M43" s="179"/>
      <c r="N43" s="179"/>
      <c r="O43" s="179"/>
      <c r="P43" s="179"/>
      <c r="Q43" s="179"/>
      <c r="R43" s="179">
        <v>6</v>
      </c>
      <c r="S43" s="179"/>
      <c r="T43" s="179"/>
      <c r="U43" s="179"/>
      <c r="V43" s="179"/>
      <c r="W43" s="179"/>
      <c r="X43" s="179">
        <v>7</v>
      </c>
      <c r="Y43" s="179"/>
      <c r="Z43" s="179"/>
      <c r="AA43" s="179"/>
      <c r="AB43" s="179"/>
      <c r="AC43" s="179"/>
      <c r="AD43" s="179">
        <v>8</v>
      </c>
      <c r="AE43" s="179"/>
      <c r="AF43" s="179"/>
      <c r="AG43" s="187"/>
      <c r="AH43" s="187"/>
      <c r="AI43" s="187"/>
      <c r="AJ43" s="187">
        <v>9</v>
      </c>
      <c r="AK43" s="179"/>
      <c r="AL43" s="179"/>
      <c r="AM43" s="149"/>
    </row>
    <row r="44" spans="1:40" s="147" customFormat="1" ht="15" customHeight="1">
      <c r="A44" s="147" t="s">
        <v>53</v>
      </c>
      <c r="B44" s="160"/>
      <c r="C44" s="160"/>
      <c r="D44" s="160"/>
      <c r="E44" s="160"/>
      <c r="F44" s="160"/>
      <c r="G44" s="16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row>
    <row r="45" spans="1:40" s="147" customFormat="1" ht="15" customHeight="1">
      <c r="A45" s="147" t="s">
        <v>171</v>
      </c>
      <c r="B45" s="160"/>
      <c r="C45" s="160"/>
      <c r="D45" s="160"/>
      <c r="E45" s="160"/>
      <c r="F45" s="160"/>
      <c r="G45" s="16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row>
    <row r="46" spans="1:40" s="147" customFormat="1" ht="15" customHeight="1">
      <c r="A46" s="147" t="s">
        <v>42</v>
      </c>
      <c r="B46" s="160"/>
      <c r="C46" s="160"/>
      <c r="D46" s="160"/>
      <c r="E46" s="160"/>
      <c r="F46" s="160"/>
      <c r="G46" s="16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row>
    <row r="47" spans="1:40" s="147" customFormat="1" ht="15" customHeight="1">
      <c r="A47" s="147" t="s">
        <v>172</v>
      </c>
      <c r="B47" s="160"/>
      <c r="C47" s="160"/>
      <c r="D47" s="160"/>
      <c r="E47" s="160"/>
      <c r="F47" s="160"/>
      <c r="G47" s="16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row>
    <row r="48" spans="1:40" ht="15" customHeight="1">
      <c r="A48" s="147" t="s">
        <v>173</v>
      </c>
      <c r="B48" s="161"/>
      <c r="C48" s="147"/>
      <c r="D48" s="147"/>
      <c r="E48" s="147"/>
      <c r="F48" s="147"/>
      <c r="G48" s="147"/>
    </row>
    <row r="49" spans="1:7" ht="15" customHeight="1">
      <c r="A49" s="147" t="s">
        <v>174</v>
      </c>
      <c r="B49" s="161"/>
      <c r="C49" s="147"/>
      <c r="D49" s="147"/>
      <c r="E49" s="147"/>
      <c r="F49" s="147"/>
      <c r="G49" s="147"/>
    </row>
    <row r="50" spans="1:7" ht="15" customHeight="1">
      <c r="A50" s="147"/>
      <c r="B50" s="157" t="s">
        <v>175</v>
      </c>
      <c r="C50" s="157" t="s">
        <v>176</v>
      </c>
      <c r="D50" s="157"/>
      <c r="E50" s="157"/>
      <c r="F50" s="147"/>
      <c r="G50" s="147"/>
    </row>
    <row r="51" spans="1:7" ht="15" customHeight="1">
      <c r="A51" s="147"/>
      <c r="B51" s="162" t="s">
        <v>180</v>
      </c>
      <c r="C51" s="168" t="s">
        <v>181</v>
      </c>
      <c r="D51" s="168"/>
      <c r="E51" s="168"/>
      <c r="F51" s="147"/>
      <c r="G51" s="147"/>
    </row>
    <row r="52" spans="1:7" ht="15" customHeight="1">
      <c r="A52" s="147"/>
      <c r="B52" s="162" t="s">
        <v>182</v>
      </c>
      <c r="C52" s="168" t="s">
        <v>183</v>
      </c>
      <c r="D52" s="168"/>
      <c r="E52" s="168"/>
      <c r="F52" s="147"/>
      <c r="G52" s="147"/>
    </row>
    <row r="53" spans="1:7" ht="15" customHeight="1">
      <c r="A53" s="147"/>
      <c r="B53" s="162" t="s">
        <v>184</v>
      </c>
      <c r="C53" s="168" t="s">
        <v>185</v>
      </c>
      <c r="D53" s="168"/>
      <c r="E53" s="168"/>
      <c r="F53" s="147"/>
      <c r="G53" s="147"/>
    </row>
    <row r="54" spans="1:7" ht="15" customHeight="1">
      <c r="A54" s="147"/>
      <c r="B54" s="162" t="s">
        <v>187</v>
      </c>
      <c r="C54" s="168" t="s">
        <v>188</v>
      </c>
      <c r="D54" s="168"/>
      <c r="E54" s="168"/>
      <c r="F54" s="147"/>
      <c r="G54" s="147"/>
    </row>
    <row r="55" spans="1:7" ht="15" customHeight="1">
      <c r="A55" s="147"/>
      <c r="B55" s="147" t="s">
        <v>190</v>
      </c>
      <c r="C55" s="147"/>
      <c r="D55" s="147"/>
      <c r="E55" s="147"/>
      <c r="F55" s="147"/>
      <c r="G55" s="147"/>
    </row>
    <row r="56" spans="1:7" ht="15" customHeight="1">
      <c r="A56" s="147"/>
      <c r="B56" s="147" t="s">
        <v>30</v>
      </c>
      <c r="C56" s="147"/>
      <c r="D56" s="147"/>
      <c r="E56" s="147"/>
      <c r="F56" s="147"/>
      <c r="G56" s="147"/>
    </row>
    <row r="57" spans="1:7" ht="15" customHeight="1">
      <c r="A57" s="147"/>
      <c r="B57" s="147" t="s">
        <v>191</v>
      </c>
      <c r="C57" s="147"/>
      <c r="D57" s="147"/>
      <c r="E57" s="147"/>
      <c r="F57" s="147"/>
      <c r="G57" s="147"/>
    </row>
    <row r="58" spans="1:7" ht="15" customHeight="1">
      <c r="A58" s="147" t="s">
        <v>192</v>
      </c>
      <c r="B58" s="161"/>
      <c r="C58" s="147"/>
      <c r="D58" s="147"/>
      <c r="E58" s="147"/>
      <c r="F58" s="147"/>
      <c r="G58" s="147"/>
    </row>
    <row r="59" spans="1:7" ht="15" customHeight="1">
      <c r="A59" s="147" t="s">
        <v>2</v>
      </c>
      <c r="B59" s="161"/>
      <c r="C59" s="147"/>
      <c r="D59" s="147"/>
      <c r="E59" s="147"/>
      <c r="F59" s="147"/>
      <c r="G59" s="147"/>
    </row>
    <row r="60" spans="1:7" ht="15" customHeight="1">
      <c r="A60" s="147" t="s">
        <v>193</v>
      </c>
      <c r="B60" s="161"/>
      <c r="C60" s="147"/>
      <c r="D60" s="147"/>
      <c r="E60" s="147"/>
      <c r="F60" s="147"/>
      <c r="G60" s="147"/>
    </row>
    <row r="61" spans="1:7" ht="15" customHeight="1">
      <c r="A61" s="147" t="s">
        <v>194</v>
      </c>
      <c r="B61" s="161"/>
      <c r="C61" s="147"/>
      <c r="D61" s="147"/>
      <c r="E61" s="147"/>
      <c r="F61" s="147"/>
      <c r="G61" s="147"/>
    </row>
    <row r="62" spans="1:7" ht="15" customHeight="1">
      <c r="A62" s="147" t="s">
        <v>195</v>
      </c>
      <c r="B62" s="161"/>
      <c r="C62" s="147"/>
      <c r="D62" s="147"/>
      <c r="E62" s="147"/>
      <c r="F62" s="147"/>
      <c r="G62" s="147"/>
    </row>
    <row r="63" spans="1:7" ht="15" customHeight="1">
      <c r="A63" s="147" t="s">
        <v>196</v>
      </c>
      <c r="B63" s="161"/>
      <c r="C63" s="147"/>
      <c r="D63" s="147"/>
      <c r="E63" s="147"/>
      <c r="F63" s="147"/>
      <c r="G63" s="147"/>
    </row>
    <row r="64" spans="1:7" ht="15" customHeight="1">
      <c r="A64" s="147"/>
      <c r="B64" s="147" t="s">
        <v>99</v>
      </c>
      <c r="C64" s="147"/>
      <c r="D64" s="147"/>
      <c r="E64" s="147"/>
      <c r="F64" s="147"/>
      <c r="G64" s="147"/>
    </row>
    <row r="65" spans="1:7" ht="15" customHeight="1">
      <c r="A65" s="147"/>
      <c r="B65" s="147" t="s">
        <v>197</v>
      </c>
      <c r="C65" s="147"/>
      <c r="D65" s="147"/>
      <c r="E65" s="147"/>
      <c r="F65" s="147"/>
      <c r="G65" s="147"/>
    </row>
    <row r="66" spans="1:7" ht="15" customHeight="1">
      <c r="A66" s="147" t="s">
        <v>133</v>
      </c>
      <c r="B66" s="161"/>
      <c r="C66" s="147"/>
      <c r="D66" s="147"/>
      <c r="E66" s="147"/>
      <c r="F66" s="147"/>
      <c r="G66" s="147"/>
    </row>
    <row r="67" spans="1:7" ht="15" customHeight="1">
      <c r="A67" s="147" t="s">
        <v>199</v>
      </c>
      <c r="B67" s="161"/>
      <c r="C67" s="147"/>
      <c r="D67" s="147"/>
      <c r="E67" s="147"/>
      <c r="F67" s="147"/>
      <c r="G67" s="147"/>
    </row>
    <row r="68" spans="1:7" ht="15" customHeight="1">
      <c r="A68" s="147" t="s">
        <v>200</v>
      </c>
      <c r="B68" s="161"/>
      <c r="C68" s="147"/>
      <c r="D68" s="147"/>
      <c r="E68" s="147"/>
      <c r="F68" s="147"/>
      <c r="G68" s="147"/>
    </row>
    <row r="69" spans="1:7" ht="15" customHeight="1">
      <c r="A69" s="147" t="s">
        <v>201</v>
      </c>
      <c r="B69" s="161"/>
      <c r="C69" s="147"/>
      <c r="D69" s="147"/>
      <c r="E69" s="147"/>
      <c r="F69" s="147"/>
      <c r="G69" s="147"/>
    </row>
    <row r="70" spans="1:7" ht="15" customHeight="1">
      <c r="A70" s="147" t="s">
        <v>203</v>
      </c>
      <c r="B70" s="161"/>
      <c r="C70" s="147"/>
      <c r="D70" s="147"/>
      <c r="E70" s="147"/>
      <c r="F70" s="147"/>
      <c r="G70" s="147"/>
    </row>
    <row r="71" spans="1:7" ht="15" customHeight="1">
      <c r="A71" s="147" t="s">
        <v>60</v>
      </c>
      <c r="B71" s="161"/>
      <c r="C71" s="147"/>
      <c r="D71" s="147"/>
      <c r="E71" s="147"/>
      <c r="F71" s="147"/>
      <c r="G71" s="147"/>
    </row>
    <row r="72" spans="1:7" ht="15" customHeight="1">
      <c r="A72" s="147" t="s">
        <v>205</v>
      </c>
      <c r="B72" s="161"/>
      <c r="C72" s="147"/>
      <c r="D72" s="147"/>
      <c r="E72" s="147"/>
      <c r="F72" s="147"/>
      <c r="G72" s="147"/>
    </row>
    <row r="73" spans="1:7" ht="15" customHeight="1">
      <c r="A73" s="147" t="s">
        <v>206</v>
      </c>
      <c r="B73" s="161"/>
      <c r="C73" s="147"/>
      <c r="D73" s="147"/>
      <c r="E73" s="147"/>
      <c r="F73" s="147"/>
      <c r="G73" s="147"/>
    </row>
  </sheetData>
  <mergeCells count="101">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37:D37"/>
    <mergeCell ref="E37:H37"/>
    <mergeCell ref="I37:N37"/>
    <mergeCell ref="O37:T37"/>
    <mergeCell ref="U37:Z37"/>
    <mergeCell ref="AA37:AF37"/>
    <mergeCell ref="AG37:AK37"/>
    <mergeCell ref="AL37:AM37"/>
    <mergeCell ref="F38:H38"/>
    <mergeCell ref="I38:K38"/>
    <mergeCell ref="L38:N38"/>
    <mergeCell ref="O38:Q38"/>
    <mergeCell ref="R38:T38"/>
    <mergeCell ref="U38:W38"/>
    <mergeCell ref="X38:Z38"/>
    <mergeCell ref="AA38:AC38"/>
    <mergeCell ref="AD38:AF38"/>
    <mergeCell ref="AG38:AI38"/>
    <mergeCell ref="AJ38:AK38"/>
    <mergeCell ref="F39:H39"/>
    <mergeCell ref="I39:K39"/>
    <mergeCell ref="L39:N39"/>
    <mergeCell ref="O39:Q39"/>
    <mergeCell ref="R39:T39"/>
    <mergeCell ref="U39:W39"/>
    <mergeCell ref="X39:Z39"/>
    <mergeCell ref="AA39:AC39"/>
    <mergeCell ref="AD39:AF39"/>
    <mergeCell ref="AG39:AI39"/>
    <mergeCell ref="AJ39:AK39"/>
    <mergeCell ref="F40:H40"/>
    <mergeCell ref="I40:K40"/>
    <mergeCell ref="L40:N40"/>
    <mergeCell ref="O40:Q40"/>
    <mergeCell ref="R40:T40"/>
    <mergeCell ref="U40:W40"/>
    <mergeCell ref="X40:Z40"/>
    <mergeCell ref="AA40:AC40"/>
    <mergeCell ref="AD40:AF40"/>
    <mergeCell ref="AG40:AI40"/>
    <mergeCell ref="AJ40:AK40"/>
    <mergeCell ref="C41:D41"/>
    <mergeCell ref="E41:H41"/>
    <mergeCell ref="I41:N41"/>
    <mergeCell ref="O41:T41"/>
    <mergeCell ref="U41:Z41"/>
    <mergeCell ref="AA41:AF41"/>
    <mergeCell ref="AG41:AK41"/>
    <mergeCell ref="AL41:AM41"/>
    <mergeCell ref="C50:E50"/>
    <mergeCell ref="C51:E51"/>
    <mergeCell ref="C52:E52"/>
    <mergeCell ref="C53:E53"/>
    <mergeCell ref="C54:E54"/>
    <mergeCell ref="A7:A10"/>
    <mergeCell ref="B7:B8"/>
    <mergeCell ref="C7:C10"/>
    <mergeCell ref="D7:D10"/>
    <mergeCell ref="E7:E10"/>
    <mergeCell ref="AK7:AK10"/>
    <mergeCell ref="AL7:AL10"/>
    <mergeCell ref="AM7:AN10"/>
    <mergeCell ref="B9:B10"/>
    <mergeCell ref="AM31:AN32"/>
  </mergeCells>
  <phoneticPr fontId="4"/>
  <dataValidations count="5">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usePrinterDefaults="1" r:id="rId1"/>
  <headerFooter alignWithMargins="0">
    <oddHeader>&amp;L&amp;"ＭＳ ゴシック,標準"&amp;10（参考様式）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sheetPr codeName="Sheet27"/>
  <dimension ref="A1:L32"/>
  <sheetViews>
    <sheetView workbookViewId="0"/>
  </sheetViews>
  <sheetFormatPr defaultRowHeight="18.75"/>
  <cols>
    <col min="1" max="1" width="26.375" customWidth="1"/>
    <col min="2" max="2" width="9" customWidth="1"/>
    <col min="3" max="3" width="22" customWidth="1"/>
  </cols>
  <sheetData>
    <row r="1" spans="1:12">
      <c r="A1" t="s">
        <v>139</v>
      </c>
      <c r="B1" t="s">
        <v>244</v>
      </c>
      <c r="C1" t="s">
        <v>300</v>
      </c>
      <c r="D1" t="s">
        <v>213</v>
      </c>
      <c r="E1" t="s">
        <v>307</v>
      </c>
      <c r="F1" t="s">
        <v>351</v>
      </c>
      <c r="G1" t="s">
        <v>352</v>
      </c>
      <c r="H1" t="s">
        <v>291</v>
      </c>
      <c r="I1" t="s">
        <v>208</v>
      </c>
      <c r="J1" t="s">
        <v>353</v>
      </c>
      <c r="K1" t="s">
        <v>354</v>
      </c>
    </row>
    <row r="2" spans="1:12">
      <c r="A2" t="s">
        <v>207</v>
      </c>
      <c r="B2" t="s">
        <v>212</v>
      </c>
      <c r="C2" t="s">
        <v>128</v>
      </c>
      <c r="D2" t="s">
        <v>215</v>
      </c>
    </row>
    <row r="3" spans="1:12">
      <c r="A3" t="s">
        <v>186</v>
      </c>
      <c r="B3" t="s">
        <v>212</v>
      </c>
      <c r="C3" t="s">
        <v>128</v>
      </c>
      <c r="D3" t="s">
        <v>215</v>
      </c>
    </row>
    <row r="4" spans="1:12">
      <c r="A4" t="s">
        <v>14</v>
      </c>
      <c r="B4" t="s">
        <v>212</v>
      </c>
      <c r="C4" t="s">
        <v>128</v>
      </c>
      <c r="D4" t="s">
        <v>215</v>
      </c>
    </row>
    <row r="5" spans="1:12">
      <c r="A5" t="s">
        <v>257</v>
      </c>
      <c r="B5" t="s">
        <v>212</v>
      </c>
      <c r="C5" t="s">
        <v>128</v>
      </c>
      <c r="D5" t="s">
        <v>215</v>
      </c>
    </row>
    <row r="6" spans="1:12">
      <c r="A6" s="317" t="s">
        <v>258</v>
      </c>
      <c r="B6" s="317" t="s">
        <v>212</v>
      </c>
      <c r="C6" s="317" t="s">
        <v>260</v>
      </c>
      <c r="D6" s="317" t="s">
        <v>262</v>
      </c>
      <c r="E6" s="317" t="s">
        <v>264</v>
      </c>
      <c r="F6" s="317" t="s">
        <v>261</v>
      </c>
      <c r="G6" s="317"/>
      <c r="H6" s="317"/>
      <c r="I6" s="317"/>
      <c r="J6" s="317"/>
    </row>
    <row r="7" spans="1:12">
      <c r="A7" s="317" t="s">
        <v>256</v>
      </c>
      <c r="B7" s="317" t="s">
        <v>212</v>
      </c>
      <c r="C7" s="317" t="s">
        <v>260</v>
      </c>
      <c r="D7" s="317" t="s">
        <v>262</v>
      </c>
      <c r="E7" s="317" t="s">
        <v>264</v>
      </c>
      <c r="F7" s="317" t="s">
        <v>204</v>
      </c>
      <c r="G7" s="317" t="s">
        <v>355</v>
      </c>
      <c r="H7" s="317" t="s">
        <v>67</v>
      </c>
      <c r="I7" s="317" t="s">
        <v>261</v>
      </c>
      <c r="J7" s="317"/>
    </row>
    <row r="8" spans="1:12">
      <c r="A8" s="317" t="s">
        <v>356</v>
      </c>
      <c r="B8" s="317" t="s">
        <v>212</v>
      </c>
      <c r="C8" s="317" t="s">
        <v>261</v>
      </c>
      <c r="D8" s="317"/>
      <c r="E8" s="317"/>
      <c r="F8" s="317"/>
      <c r="G8" s="317"/>
      <c r="H8" s="317"/>
      <c r="I8" s="317"/>
      <c r="J8" s="317"/>
    </row>
    <row r="9" spans="1:12">
      <c r="A9" s="317" t="s">
        <v>350</v>
      </c>
      <c r="B9" s="317" t="s">
        <v>212</v>
      </c>
      <c r="C9" s="317" t="s">
        <v>261</v>
      </c>
      <c r="D9" s="317"/>
      <c r="E9" s="317"/>
      <c r="F9" s="317"/>
      <c r="G9" s="317"/>
      <c r="H9" s="317"/>
      <c r="I9" s="317"/>
      <c r="J9" s="317"/>
    </row>
    <row r="10" spans="1:12">
      <c r="A10" s="317" t="s">
        <v>357</v>
      </c>
      <c r="B10" s="317" t="s">
        <v>212</v>
      </c>
      <c r="C10" s="317" t="s">
        <v>261</v>
      </c>
      <c r="D10" s="317"/>
      <c r="E10" s="317"/>
      <c r="F10" s="317"/>
      <c r="G10" s="317"/>
      <c r="H10" s="317"/>
      <c r="I10" s="317"/>
      <c r="J10" s="317"/>
    </row>
    <row r="11" spans="1:12">
      <c r="A11" s="317" t="s">
        <v>358</v>
      </c>
      <c r="B11" s="317" t="s">
        <v>212</v>
      </c>
      <c r="C11" s="317" t="s">
        <v>128</v>
      </c>
      <c r="D11" s="317" t="s">
        <v>215</v>
      </c>
      <c r="E11" s="317"/>
      <c r="F11" s="317"/>
      <c r="G11" s="317"/>
      <c r="H11" s="317"/>
      <c r="I11" s="317"/>
      <c r="J11" s="317"/>
    </row>
    <row r="12" spans="1:12">
      <c r="A12" s="317" t="s">
        <v>177</v>
      </c>
      <c r="B12" s="317" t="s">
        <v>212</v>
      </c>
      <c r="C12" s="317" t="s">
        <v>260</v>
      </c>
      <c r="D12" s="317" t="s">
        <v>319</v>
      </c>
      <c r="E12" s="317" t="s">
        <v>261</v>
      </c>
      <c r="F12" s="317"/>
      <c r="G12" s="317"/>
      <c r="H12" s="317"/>
      <c r="I12" s="317"/>
      <c r="J12" s="317"/>
    </row>
    <row r="13" spans="1:12">
      <c r="A13" s="317" t="s">
        <v>323</v>
      </c>
      <c r="B13" s="317" t="s">
        <v>212</v>
      </c>
      <c r="C13" s="317" t="s">
        <v>260</v>
      </c>
      <c r="D13" s="317" t="s">
        <v>319</v>
      </c>
      <c r="E13" s="317"/>
      <c r="F13" s="317"/>
      <c r="G13" s="317"/>
      <c r="H13" s="317"/>
      <c r="I13" s="317"/>
      <c r="J13" s="317"/>
    </row>
    <row r="14" spans="1:12">
      <c r="A14" s="317" t="s">
        <v>324</v>
      </c>
      <c r="B14" s="317" t="s">
        <v>212</v>
      </c>
      <c r="C14" s="317" t="s">
        <v>260</v>
      </c>
      <c r="D14" s="317" t="s">
        <v>319</v>
      </c>
      <c r="E14" s="317" t="s">
        <v>261</v>
      </c>
      <c r="F14" s="317" t="s">
        <v>37</v>
      </c>
      <c r="G14" s="317"/>
      <c r="H14" s="317"/>
      <c r="I14" s="317"/>
      <c r="J14" s="317"/>
    </row>
    <row r="15" spans="1:12">
      <c r="A15" s="317" t="s">
        <v>325</v>
      </c>
      <c r="B15" s="317" t="s">
        <v>212</v>
      </c>
      <c r="C15" s="317" t="s">
        <v>260</v>
      </c>
      <c r="D15" s="317" t="s">
        <v>262</v>
      </c>
      <c r="E15" s="317" t="s">
        <v>264</v>
      </c>
      <c r="F15" s="317" t="s">
        <v>204</v>
      </c>
      <c r="G15" s="317" t="s">
        <v>355</v>
      </c>
      <c r="H15" s="317" t="s">
        <v>67</v>
      </c>
      <c r="I15" s="317" t="s">
        <v>359</v>
      </c>
      <c r="J15" s="317" t="s">
        <v>360</v>
      </c>
      <c r="K15" t="s">
        <v>261</v>
      </c>
      <c r="L15" s="317"/>
    </row>
    <row r="16" spans="1:12">
      <c r="A16" s="317" t="s">
        <v>283</v>
      </c>
      <c r="B16" s="317" t="s">
        <v>212</v>
      </c>
      <c r="C16" s="317" t="s">
        <v>260</v>
      </c>
      <c r="D16" s="317" t="s">
        <v>264</v>
      </c>
      <c r="E16" s="317" t="s">
        <v>204</v>
      </c>
      <c r="F16" s="317" t="s">
        <v>355</v>
      </c>
      <c r="G16" s="317" t="s">
        <v>67</v>
      </c>
      <c r="H16" s="317" t="s">
        <v>261</v>
      </c>
      <c r="I16" s="317"/>
      <c r="J16" s="317"/>
    </row>
    <row r="17" spans="1:11">
      <c r="A17" s="317" t="s">
        <v>74</v>
      </c>
      <c r="B17" s="317" t="s">
        <v>212</v>
      </c>
      <c r="C17" s="317" t="s">
        <v>260</v>
      </c>
      <c r="D17" s="317" t="s">
        <v>286</v>
      </c>
      <c r="E17" s="317" t="s">
        <v>261</v>
      </c>
      <c r="F17" s="317"/>
      <c r="G17" s="317"/>
      <c r="H17" s="317"/>
      <c r="I17" s="317"/>
      <c r="J17" s="317"/>
    </row>
    <row r="18" spans="1:11">
      <c r="A18" s="317" t="s">
        <v>232</v>
      </c>
      <c r="B18" s="317" t="s">
        <v>212</v>
      </c>
      <c r="C18" s="317" t="s">
        <v>1</v>
      </c>
      <c r="D18" s="317"/>
      <c r="E18" s="317"/>
      <c r="F18" s="317"/>
      <c r="G18" s="317"/>
      <c r="H18" s="317"/>
      <c r="I18" s="317"/>
      <c r="J18" s="317"/>
    </row>
    <row r="19" spans="1:11">
      <c r="A19" s="317" t="s">
        <v>290</v>
      </c>
      <c r="B19" s="317" t="s">
        <v>212</v>
      </c>
      <c r="C19" s="317" t="s">
        <v>260</v>
      </c>
      <c r="D19" s="317" t="s">
        <v>301</v>
      </c>
      <c r="E19" s="317" t="s">
        <v>302</v>
      </c>
      <c r="F19" s="317" t="s">
        <v>312</v>
      </c>
      <c r="G19" s="317"/>
      <c r="H19" s="317"/>
      <c r="I19" s="317"/>
      <c r="J19" s="317"/>
    </row>
    <row r="20" spans="1:11">
      <c r="A20" s="317" t="s">
        <v>310</v>
      </c>
      <c r="B20" s="317" t="s">
        <v>212</v>
      </c>
      <c r="C20" s="317" t="s">
        <v>260</v>
      </c>
      <c r="D20" s="317" t="s">
        <v>302</v>
      </c>
      <c r="E20" s="317" t="s">
        <v>312</v>
      </c>
      <c r="F20" s="317"/>
      <c r="G20" s="317"/>
      <c r="H20" s="317"/>
      <c r="I20" s="317"/>
      <c r="J20" s="317"/>
    </row>
    <row r="21" spans="1:11">
      <c r="A21" s="317" t="s">
        <v>314</v>
      </c>
      <c r="B21" s="317" t="s">
        <v>212</v>
      </c>
      <c r="C21" s="317" t="s">
        <v>260</v>
      </c>
      <c r="D21" s="317" t="s">
        <v>302</v>
      </c>
      <c r="E21" s="317" t="s">
        <v>312</v>
      </c>
      <c r="F21" s="317"/>
      <c r="G21" s="317"/>
      <c r="H21" s="317"/>
      <c r="I21" s="317"/>
      <c r="J21" s="317"/>
    </row>
    <row r="22" spans="1:11">
      <c r="A22" s="317" t="s">
        <v>333</v>
      </c>
      <c r="B22" s="317" t="s">
        <v>212</v>
      </c>
      <c r="C22" s="317" t="s">
        <v>215</v>
      </c>
      <c r="D22" s="317"/>
      <c r="E22" s="317"/>
      <c r="F22" s="317"/>
      <c r="G22" s="317"/>
      <c r="H22" s="317"/>
      <c r="I22" s="317"/>
      <c r="J22" s="317"/>
    </row>
    <row r="23" spans="1:11">
      <c r="A23" s="317" t="s">
        <v>315</v>
      </c>
      <c r="B23" s="317" t="s">
        <v>212</v>
      </c>
      <c r="C23" s="317" t="s">
        <v>260</v>
      </c>
      <c r="D23" s="317" t="s">
        <v>152</v>
      </c>
      <c r="E23" s="317"/>
      <c r="F23" s="317"/>
      <c r="G23" s="317"/>
      <c r="H23" s="317"/>
      <c r="I23" s="317"/>
      <c r="J23" s="317"/>
    </row>
    <row r="24" spans="1:11">
      <c r="A24" s="317" t="s">
        <v>214</v>
      </c>
      <c r="B24" s="317" t="s">
        <v>212</v>
      </c>
      <c r="C24" s="317" t="s">
        <v>260</v>
      </c>
      <c r="D24" s="317" t="s">
        <v>112</v>
      </c>
      <c r="E24" s="317"/>
      <c r="F24" s="317"/>
      <c r="G24" s="317"/>
      <c r="H24" s="317"/>
      <c r="I24" s="317"/>
      <c r="J24" s="317"/>
    </row>
    <row r="25" spans="1:11">
      <c r="A25" s="317" t="s">
        <v>124</v>
      </c>
      <c r="B25" s="317" t="s">
        <v>212</v>
      </c>
      <c r="C25" s="317" t="s">
        <v>32</v>
      </c>
      <c r="D25" s="317" t="s">
        <v>334</v>
      </c>
      <c r="E25" s="317"/>
      <c r="F25" s="317"/>
      <c r="G25" s="317"/>
      <c r="H25" s="317"/>
      <c r="I25" s="317"/>
      <c r="J25" s="317"/>
    </row>
    <row r="26" spans="1:11">
      <c r="A26" s="317" t="s">
        <v>338</v>
      </c>
      <c r="B26" s="317" t="s">
        <v>212</v>
      </c>
      <c r="C26" s="317" t="s">
        <v>347</v>
      </c>
      <c r="D26" s="317" t="s">
        <v>62</v>
      </c>
      <c r="E26" s="317" t="s">
        <v>26</v>
      </c>
      <c r="F26" s="317" t="s">
        <v>361</v>
      </c>
      <c r="G26" s="317" t="s">
        <v>264</v>
      </c>
      <c r="H26" s="317" t="s">
        <v>44</v>
      </c>
      <c r="I26" s="317"/>
      <c r="J26" s="317"/>
    </row>
    <row r="27" spans="1:11">
      <c r="A27" s="317" t="s">
        <v>263</v>
      </c>
      <c r="B27" s="317" t="s">
        <v>212</v>
      </c>
      <c r="C27" s="317" t="s">
        <v>347</v>
      </c>
      <c r="D27" s="317" t="s">
        <v>344</v>
      </c>
      <c r="E27" s="317" t="s">
        <v>264</v>
      </c>
      <c r="F27" s="317" t="s">
        <v>62</v>
      </c>
      <c r="G27" s="317" t="s">
        <v>26</v>
      </c>
      <c r="H27" s="317" t="s">
        <v>361</v>
      </c>
      <c r="I27" s="317" t="s">
        <v>44</v>
      </c>
      <c r="J27" s="317"/>
    </row>
    <row r="28" spans="1:11">
      <c r="A28" s="317" t="s">
        <v>345</v>
      </c>
      <c r="B28" s="317" t="s">
        <v>212</v>
      </c>
      <c r="C28" s="317" t="s">
        <v>347</v>
      </c>
      <c r="D28" s="317" t="s">
        <v>344</v>
      </c>
      <c r="E28" s="317" t="s">
        <v>62</v>
      </c>
      <c r="F28" s="317" t="s">
        <v>26</v>
      </c>
      <c r="G28" s="317" t="s">
        <v>362</v>
      </c>
      <c r="H28" s="317" t="s">
        <v>91</v>
      </c>
      <c r="I28" s="317" t="s">
        <v>361</v>
      </c>
      <c r="J28" s="317" t="s">
        <v>264</v>
      </c>
      <c r="K28" s="317" t="s">
        <v>44</v>
      </c>
    </row>
    <row r="29" spans="1:11">
      <c r="A29" s="317" t="s">
        <v>285</v>
      </c>
      <c r="B29" s="317" t="s">
        <v>212</v>
      </c>
      <c r="C29" s="317" t="s">
        <v>347</v>
      </c>
      <c r="D29" s="317" t="s">
        <v>126</v>
      </c>
      <c r="E29" s="317"/>
      <c r="F29" s="317"/>
      <c r="G29" s="317"/>
      <c r="H29" s="317"/>
      <c r="I29" s="317"/>
      <c r="J29" s="317"/>
      <c r="K29" s="317"/>
    </row>
    <row r="30" spans="1:11">
      <c r="A30" s="317" t="s">
        <v>346</v>
      </c>
      <c r="B30" s="317" t="s">
        <v>212</v>
      </c>
      <c r="C30" s="317" t="s">
        <v>347</v>
      </c>
      <c r="D30" s="317" t="s">
        <v>126</v>
      </c>
      <c r="E30" s="317"/>
      <c r="F30" s="317"/>
      <c r="G30" s="317"/>
      <c r="H30" s="317"/>
      <c r="I30" s="317"/>
      <c r="J30" s="317"/>
      <c r="K30" s="317"/>
    </row>
    <row r="31" spans="1:11">
      <c r="A31" s="317" t="s">
        <v>348</v>
      </c>
      <c r="B31" s="317" t="s">
        <v>212</v>
      </c>
      <c r="C31" s="317" t="s">
        <v>347</v>
      </c>
      <c r="D31" s="317" t="s">
        <v>262</v>
      </c>
      <c r="E31" s="317" t="s">
        <v>264</v>
      </c>
      <c r="F31" s="317" t="s">
        <v>62</v>
      </c>
      <c r="G31" s="317" t="s">
        <v>26</v>
      </c>
      <c r="H31" s="317" t="s">
        <v>362</v>
      </c>
      <c r="I31" s="317" t="s">
        <v>91</v>
      </c>
      <c r="J31" s="317" t="s">
        <v>241</v>
      </c>
      <c r="K31" s="317"/>
    </row>
    <row r="32" spans="1:11">
      <c r="A32" s="317" t="s">
        <v>349</v>
      </c>
      <c r="B32" s="317" t="s">
        <v>347</v>
      </c>
      <c r="C32" s="317" t="s">
        <v>262</v>
      </c>
      <c r="D32" s="317" t="s">
        <v>264</v>
      </c>
      <c r="E32" s="317" t="s">
        <v>62</v>
      </c>
      <c r="F32" s="317" t="s">
        <v>26</v>
      </c>
      <c r="G32" s="317" t="s">
        <v>241</v>
      </c>
      <c r="H32" s="317" t="s">
        <v>80</v>
      </c>
      <c r="I32" s="317" t="s">
        <v>363</v>
      </c>
      <c r="J32" s="317"/>
    </row>
  </sheetData>
  <phoneticPr fontId="4"/>
  <pageMargins left="0.7" right="0.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13"/>
  <dimension ref="A1:AN83"/>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5" style="146" customWidth="1"/>
    <col min="3" max="3" width="7.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4.95"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186</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40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7"/>
      <c r="AL11" s="248"/>
      <c r="AM11" s="199"/>
      <c r="AN11" s="199"/>
    </row>
    <row r="12" spans="1:40" ht="18" customHeight="1">
      <c r="A12" s="152">
        <v>2</v>
      </c>
      <c r="B12" s="206" t="s">
        <v>128</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1" si="0">+SUM(F12:AJ12)</f>
        <v>0</v>
      </c>
      <c r="AL12" s="196">
        <f t="shared" ref="AL12:AL31" si="1">IF($AK$3="４週",AK12/4,AK12/(DAY(EOMONTH($F$9,0))/7))</f>
        <v>0</v>
      </c>
      <c r="AM12" s="199"/>
      <c r="AN12" s="199"/>
    </row>
    <row r="13" spans="1:40" ht="18" customHeight="1">
      <c r="A13" s="152">
        <v>3</v>
      </c>
      <c r="B13" s="206" t="s">
        <v>128</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215</v>
      </c>
      <c r="C14" s="167" t="s">
        <v>184</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t="s">
        <v>215</v>
      </c>
      <c r="C15" s="167" t="s">
        <v>184</v>
      </c>
      <c r="D15" s="210"/>
      <c r="E15" s="216" t="s">
        <v>216</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t="s">
        <v>215</v>
      </c>
      <c r="C16" s="167" t="s">
        <v>187</v>
      </c>
      <c r="D16" s="210"/>
      <c r="E16" s="216" t="s">
        <v>217</v>
      </c>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t="s">
        <v>215</v>
      </c>
      <c r="C17" s="167" t="s">
        <v>187</v>
      </c>
      <c r="D17" s="210"/>
      <c r="E17" s="216" t="s">
        <v>84</v>
      </c>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t="s">
        <v>215</v>
      </c>
      <c r="C18" s="167" t="s">
        <v>187</v>
      </c>
      <c r="D18" s="210"/>
      <c r="E18" s="216" t="s">
        <v>218</v>
      </c>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t="s">
        <v>215</v>
      </c>
      <c r="C19" s="167" t="s">
        <v>187</v>
      </c>
      <c r="D19" s="210"/>
      <c r="E19" s="216" t="s">
        <v>219</v>
      </c>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t="s">
        <v>215</v>
      </c>
      <c r="C20" s="167" t="s">
        <v>187</v>
      </c>
      <c r="D20" s="210"/>
      <c r="E20" s="216" t="s">
        <v>220</v>
      </c>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v>12</v>
      </c>
      <c r="G32" s="177">
        <v>20</v>
      </c>
      <c r="H32" s="177">
        <v>12</v>
      </c>
      <c r="I32" s="177">
        <v>20</v>
      </c>
      <c r="J32" s="177">
        <v>12</v>
      </c>
      <c r="K32" s="177">
        <v>20</v>
      </c>
      <c r="L32" s="177">
        <v>12</v>
      </c>
      <c r="M32" s="177">
        <v>20</v>
      </c>
      <c r="N32" s="177">
        <v>12</v>
      </c>
      <c r="O32" s="177">
        <v>20</v>
      </c>
      <c r="P32" s="177">
        <v>12</v>
      </c>
      <c r="Q32" s="177">
        <v>20</v>
      </c>
      <c r="R32" s="177">
        <v>12</v>
      </c>
      <c r="S32" s="177">
        <v>20</v>
      </c>
      <c r="T32" s="177">
        <v>12</v>
      </c>
      <c r="U32" s="177">
        <v>20</v>
      </c>
      <c r="V32" s="177">
        <v>12</v>
      </c>
      <c r="W32" s="177">
        <v>20</v>
      </c>
      <c r="X32" s="177">
        <v>12</v>
      </c>
      <c r="Y32" s="177">
        <v>20</v>
      </c>
      <c r="Z32" s="177">
        <v>12</v>
      </c>
      <c r="AA32" s="177">
        <v>20</v>
      </c>
      <c r="AB32" s="177">
        <v>12</v>
      </c>
      <c r="AC32" s="177">
        <v>20</v>
      </c>
      <c r="AD32" s="177">
        <v>12</v>
      </c>
      <c r="AE32" s="177">
        <v>20</v>
      </c>
      <c r="AF32" s="177">
        <v>12</v>
      </c>
      <c r="AG32" s="177">
        <v>20</v>
      </c>
      <c r="AH32" s="177">
        <v>12</v>
      </c>
      <c r="AI32" s="177">
        <v>20</v>
      </c>
      <c r="AJ32" s="177">
        <v>20</v>
      </c>
      <c r="AK32" s="176"/>
      <c r="AL32" s="197"/>
      <c r="AM32" s="151"/>
      <c r="AN32" s="151"/>
    </row>
    <row r="33" spans="1:40"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0" ht="5.0999999999999996" customHeight="1">
      <c r="A34" s="160"/>
      <c r="B34" s="160"/>
      <c r="C34" s="160"/>
      <c r="D34" s="211"/>
      <c r="E34" s="211"/>
      <c r="F34" s="211"/>
      <c r="G34" s="211"/>
      <c r="H34" s="211"/>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222"/>
      <c r="AK34" s="147"/>
      <c r="AL34" s="155"/>
      <c r="AM34" s="155"/>
      <c r="AN34" s="149"/>
    </row>
    <row r="35" spans="1:40" ht="5.0999999999999996" customHeight="1">
      <c r="A35" s="160"/>
      <c r="B35" s="160"/>
      <c r="C35" s="160"/>
      <c r="D35" s="211"/>
      <c r="E35" s="211"/>
      <c r="F35" s="211"/>
      <c r="G35" s="211"/>
      <c r="H35" s="211"/>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222"/>
      <c r="AK35" s="147"/>
      <c r="AL35" s="155"/>
      <c r="AM35" s="155"/>
      <c r="AN35" s="149"/>
    </row>
    <row r="36" spans="1:40" ht="5.0999999999999996" customHeight="1">
      <c r="A36" s="160"/>
      <c r="B36" s="160"/>
      <c r="C36" s="160"/>
      <c r="D36" s="211"/>
      <c r="E36" s="211"/>
      <c r="F36" s="211"/>
      <c r="G36" s="211"/>
      <c r="H36" s="211"/>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222"/>
      <c r="AK36" s="147"/>
      <c r="AL36" s="155"/>
      <c r="AM36" s="155"/>
      <c r="AN36" s="149"/>
    </row>
    <row r="37" spans="1:40" ht="18" customHeight="1">
      <c r="A37" s="180" t="s">
        <v>221</v>
      </c>
      <c r="B37" s="147"/>
      <c r="D37" s="147"/>
      <c r="E37" s="147"/>
      <c r="F37" s="147"/>
      <c r="G37" s="147"/>
      <c r="H37" s="147"/>
      <c r="I37" s="147"/>
      <c r="J37" s="147"/>
      <c r="K37" s="147"/>
    </row>
    <row r="38" spans="1:40" ht="18" customHeight="1">
      <c r="A38" s="200" t="s">
        <v>222</v>
      </c>
      <c r="B38" s="200"/>
      <c r="M38" s="180" t="s">
        <v>223</v>
      </c>
      <c r="N38" s="147"/>
      <c r="P38" s="147"/>
      <c r="Q38" s="147"/>
      <c r="R38" s="147"/>
      <c r="S38" s="147"/>
      <c r="T38" s="147"/>
      <c r="U38" s="225" t="str">
        <f>IF(COUNTIF(M40:M43,"○")&gt;1,"いずれか１つを選択してください。","")</f>
        <v/>
      </c>
      <c r="V38" s="147"/>
      <c r="W38" s="147"/>
      <c r="X38" s="147"/>
      <c r="Y38" s="147"/>
      <c r="Z38" s="147"/>
      <c r="AA38" s="147"/>
      <c r="AB38" s="147"/>
      <c r="AC38" s="147"/>
      <c r="AD38" s="147"/>
      <c r="AE38" s="147"/>
      <c r="AF38" s="147"/>
      <c r="AG38" s="147"/>
      <c r="AH38" s="147"/>
      <c r="AI38" s="147"/>
      <c r="AJ38" s="147"/>
      <c r="AK38" s="222"/>
      <c r="AL38" s="147"/>
      <c r="AM38" s="155"/>
      <c r="AN38" s="155"/>
    </row>
    <row r="39" spans="1:40" ht="18.75" customHeight="1">
      <c r="A39" s="201"/>
      <c r="B39" s="201"/>
      <c r="C39" s="201"/>
      <c r="D39" s="212">
        <f>IF(S2=1,10,IF(S2=2,11,IF(S2=3,12,S2-3)))</f>
        <v>2</v>
      </c>
      <c r="E39" s="212">
        <f>IF(S2=1,11,IF(S2=2,12,S2-2))</f>
        <v>3</v>
      </c>
      <c r="F39" s="212">
        <f>IF(S2=1,12,S2-1)</f>
        <v>4</v>
      </c>
      <c r="G39" s="212"/>
      <c r="H39" s="212"/>
      <c r="I39" s="157" t="s">
        <v>161</v>
      </c>
      <c r="J39" s="157"/>
      <c r="K39" s="157"/>
      <c r="M39" s="153" t="s">
        <v>83</v>
      </c>
      <c r="N39" s="154"/>
      <c r="O39" s="154"/>
      <c r="P39" s="154"/>
      <c r="Q39" s="154"/>
      <c r="R39" s="154"/>
      <c r="S39" s="154"/>
      <c r="T39" s="154"/>
      <c r="U39" s="154"/>
      <c r="V39" s="154"/>
      <c r="W39" s="154"/>
      <c r="X39" s="154"/>
      <c r="Y39" s="154"/>
      <c r="Z39" s="154"/>
      <c r="AA39" s="154"/>
      <c r="AB39" s="154"/>
      <c r="AC39" s="154"/>
      <c r="AD39" s="154"/>
      <c r="AE39" s="154"/>
      <c r="AF39" s="154"/>
      <c r="AG39" s="154"/>
      <c r="AH39" s="242" t="s">
        <v>224</v>
      </c>
      <c r="AI39" s="244"/>
      <c r="AJ39" s="244"/>
      <c r="AK39" s="244"/>
      <c r="AL39" s="249"/>
      <c r="AM39" s="195" t="s">
        <v>57</v>
      </c>
      <c r="AN39" s="195"/>
    </row>
    <row r="40" spans="1:40" ht="18" customHeight="1">
      <c r="A40" s="195" t="s">
        <v>253</v>
      </c>
      <c r="B40" s="195"/>
      <c r="C40" s="195"/>
      <c r="D40" s="213">
        <v>80</v>
      </c>
      <c r="E40" s="213">
        <v>80</v>
      </c>
      <c r="F40" s="213">
        <v>81</v>
      </c>
      <c r="G40" s="213"/>
      <c r="H40" s="213"/>
      <c r="I40" s="157">
        <f>SUM(D40:F40)</f>
        <v>241</v>
      </c>
      <c r="J40" s="157"/>
      <c r="K40" s="157"/>
      <c r="M40" s="217" t="s">
        <v>227</v>
      </c>
      <c r="N40" s="164" t="s">
        <v>229</v>
      </c>
      <c r="O40" s="226"/>
      <c r="P40" s="232"/>
      <c r="Q40" s="235" t="s">
        <v>250</v>
      </c>
      <c r="R40" s="236"/>
      <c r="S40" s="236"/>
      <c r="T40" s="236"/>
      <c r="U40" s="236"/>
      <c r="V40" s="236"/>
      <c r="W40" s="236"/>
      <c r="X40" s="236"/>
      <c r="Y40" s="236"/>
      <c r="Z40" s="236"/>
      <c r="AA40" s="236"/>
      <c r="AB40" s="236"/>
      <c r="AC40" s="236"/>
      <c r="AD40" s="236"/>
      <c r="AE40" s="236"/>
      <c r="AF40" s="236"/>
      <c r="AG40" s="239"/>
      <c r="AH40" s="207">
        <f>SUM(F32:AJ32)</f>
        <v>500</v>
      </c>
      <c r="AI40" s="192"/>
      <c r="AJ40" s="171" t="s">
        <v>230</v>
      </c>
      <c r="AK40" s="207">
        <f>ROUNDUP(AH40/1000,0)</f>
        <v>1</v>
      </c>
      <c r="AL40" s="192"/>
      <c r="AM40" s="202">
        <f>MIN(AH40:AK42)</f>
        <v>1</v>
      </c>
      <c r="AN40" s="256"/>
    </row>
    <row r="41" spans="1:40" ht="18" customHeight="1">
      <c r="A41" s="155"/>
      <c r="B41" s="155"/>
      <c r="C41" s="155"/>
      <c r="D41" s="155"/>
      <c r="E41" s="155"/>
      <c r="F41" s="250"/>
      <c r="G41" s="250"/>
      <c r="H41" s="220" t="s">
        <v>234</v>
      </c>
      <c r="I41" s="250"/>
      <c r="J41" s="250"/>
      <c r="K41" s="250"/>
      <c r="L41" s="251"/>
      <c r="M41" s="218"/>
      <c r="N41" s="165"/>
      <c r="O41" s="227"/>
      <c r="P41" s="233"/>
      <c r="Q41" s="223" t="s">
        <v>254</v>
      </c>
      <c r="R41" s="229"/>
      <c r="S41" s="229"/>
      <c r="T41" s="229"/>
      <c r="U41" s="229"/>
      <c r="V41" s="229"/>
      <c r="W41" s="229"/>
      <c r="X41" s="229"/>
      <c r="Y41" s="229"/>
      <c r="Z41" s="229"/>
      <c r="AA41" s="229"/>
      <c r="AB41" s="229"/>
      <c r="AC41" s="229"/>
      <c r="AD41" s="229"/>
      <c r="AE41" s="229"/>
      <c r="AF41" s="229"/>
      <c r="AG41" s="240"/>
      <c r="AH41" s="153">
        <f>COUNTA(B12:B30)</f>
        <v>9</v>
      </c>
      <c r="AI41" s="171"/>
      <c r="AJ41" s="245" t="s">
        <v>233</v>
      </c>
      <c r="AK41" s="207">
        <f>ROUNDUP(AH41/20,0)</f>
        <v>1</v>
      </c>
      <c r="AL41" s="192"/>
      <c r="AM41" s="203"/>
      <c r="AN41" s="257"/>
    </row>
    <row r="42" spans="1:40" ht="18" customHeight="1">
      <c r="B42" s="145"/>
      <c r="I42" s="157">
        <f>I40/3</f>
        <v>80.333333333333329</v>
      </c>
      <c r="J42" s="157"/>
      <c r="K42" s="157"/>
      <c r="M42" s="219"/>
      <c r="N42" s="166"/>
      <c r="O42" s="228"/>
      <c r="P42" s="234"/>
      <c r="Q42" s="223" t="s">
        <v>179</v>
      </c>
      <c r="R42" s="229"/>
      <c r="S42" s="229"/>
      <c r="T42" s="229"/>
      <c r="U42" s="229"/>
      <c r="V42" s="229"/>
      <c r="W42" s="229"/>
      <c r="X42" s="229"/>
      <c r="Y42" s="229"/>
      <c r="Z42" s="229"/>
      <c r="AA42" s="229"/>
      <c r="AB42" s="229"/>
      <c r="AC42" s="229"/>
      <c r="AD42" s="229"/>
      <c r="AE42" s="229"/>
      <c r="AF42" s="229"/>
      <c r="AG42" s="240"/>
      <c r="AH42" s="207">
        <f>ROUNDDOWN(I42,1)</f>
        <v>80.3</v>
      </c>
      <c r="AI42" s="192"/>
      <c r="AJ42" s="246" t="s">
        <v>233</v>
      </c>
      <c r="AK42" s="207">
        <f>ROUNDUP(AH42/10,0)</f>
        <v>9</v>
      </c>
      <c r="AL42" s="192"/>
      <c r="AM42" s="255"/>
      <c r="AN42" s="258"/>
    </row>
    <row r="43" spans="1:40" ht="18" customHeight="1">
      <c r="B43" s="145"/>
      <c r="I43" s="155"/>
      <c r="J43" s="155"/>
      <c r="K43" s="155"/>
      <c r="M43" s="213"/>
      <c r="N43" s="223" t="s">
        <v>235</v>
      </c>
      <c r="O43" s="229"/>
      <c r="P43" s="229"/>
      <c r="Q43" s="229"/>
      <c r="R43" s="229"/>
      <c r="S43" s="229"/>
      <c r="T43" s="229"/>
      <c r="U43" s="229"/>
      <c r="V43" s="229"/>
      <c r="W43" s="229"/>
      <c r="X43" s="229"/>
      <c r="Y43" s="229"/>
      <c r="Z43" s="229"/>
      <c r="AA43" s="229"/>
      <c r="AB43" s="229"/>
      <c r="AC43" s="229"/>
      <c r="AD43" s="229"/>
      <c r="AE43" s="229"/>
      <c r="AF43" s="229"/>
      <c r="AG43" s="240"/>
      <c r="AH43" s="252"/>
      <c r="AI43" s="253"/>
      <c r="AJ43" s="253"/>
      <c r="AK43" s="253"/>
      <c r="AL43" s="254"/>
      <c r="AM43" s="153" cm="1">
        <f t="array" ref="AM43">ROUNDUP(_xlfn.IFS(AM40&lt;2,1,AND(AM40&lt;=2,AM40&lt;6),AM40-1,AM40&gt;=6,AM40/2*3),1)</f>
        <v>1</v>
      </c>
      <c r="AN43" s="171"/>
    </row>
    <row r="44" spans="1:40" ht="18" customHeight="1">
      <c r="A44" s="149"/>
      <c r="B44" s="145"/>
      <c r="H44" s="147"/>
      <c r="M44" s="147" t="s">
        <v>255</v>
      </c>
      <c r="W44" s="155"/>
      <c r="X44" s="147"/>
      <c r="Y44" s="147"/>
      <c r="Z44" s="147"/>
      <c r="AA44" s="147"/>
      <c r="AB44" s="147"/>
      <c r="AC44" s="147"/>
      <c r="AD44" s="147"/>
      <c r="AE44" s="147"/>
      <c r="AF44" s="147"/>
      <c r="AG44" s="147"/>
      <c r="AH44" s="147"/>
      <c r="AI44" s="147"/>
      <c r="AJ44" s="222"/>
      <c r="AK44" s="147"/>
      <c r="AL44" s="155"/>
      <c r="AM44" s="155"/>
      <c r="AN44" s="149"/>
    </row>
    <row r="45" spans="1:40" ht="5.0999999999999996" customHeight="1">
      <c r="A45" s="160"/>
      <c r="B45" s="160"/>
      <c r="C45" s="160"/>
      <c r="D45" s="160"/>
      <c r="E45" s="160"/>
      <c r="F45" s="160"/>
      <c r="G45" s="160"/>
      <c r="H45" s="160"/>
      <c r="I45" s="160"/>
      <c r="J45" s="147"/>
      <c r="K45" s="147"/>
      <c r="L45" s="147"/>
      <c r="M45" s="222"/>
      <c r="N45" s="147"/>
      <c r="W45" s="155"/>
      <c r="X45" s="147"/>
      <c r="Y45" s="147"/>
      <c r="Z45" s="147"/>
      <c r="AA45" s="147"/>
      <c r="AB45" s="147"/>
      <c r="AC45" s="147"/>
      <c r="AD45" s="147"/>
      <c r="AE45" s="147"/>
      <c r="AF45" s="147"/>
      <c r="AG45" s="147"/>
      <c r="AH45" s="147"/>
      <c r="AI45" s="147"/>
      <c r="AJ45" s="222"/>
      <c r="AK45" s="147"/>
      <c r="AL45" s="155"/>
      <c r="AM45" s="155"/>
      <c r="AN45" s="149"/>
    </row>
    <row r="46" spans="1:40" ht="21" customHeight="1">
      <c r="A46" s="180" t="s">
        <v>245</v>
      </c>
      <c r="B46" s="145"/>
      <c r="C46" s="156"/>
      <c r="D46" s="156"/>
      <c r="E46" s="156"/>
      <c r="F46" s="156"/>
      <c r="G46" s="149"/>
      <c r="H46" s="149"/>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56"/>
      <c r="AM46" s="156"/>
      <c r="AN46" s="149"/>
    </row>
    <row r="47" spans="1:40" ht="24.95" customHeight="1">
      <c r="A47" s="149"/>
      <c r="B47" s="155"/>
      <c r="C47" s="207" t="str">
        <f>IF(VLOOKUP($AK$1,選択肢!$A$1:$J$32,C52,FALSE)=0,"-",VLOOKUP($AK$1,選択肢!$A$1:$J$32,C52,FALSE))</f>
        <v>管理者</v>
      </c>
      <c r="D47" s="214"/>
      <c r="E47" s="195" t="str">
        <f>IF(VLOOKUP($AK$1,選択肢!$A$1:$J$32,E52,FALSE)=0,"-",VLOOKUP($AK$1,選択肢!$A$1:$J$32,E52,FALSE))</f>
        <v>サービス提供責任者</v>
      </c>
      <c r="F47" s="195"/>
      <c r="G47" s="195"/>
      <c r="H47" s="195"/>
      <c r="I47" s="207" t="str">
        <f>IF(VLOOKUP($AK$1,選択肢!$A$1:$J$32,I52,FALSE)=0,"-",VLOOKUP($AK$1,選択肢!$A$1:$J$32,I52,FALSE))</f>
        <v>従業者</v>
      </c>
      <c r="J47" s="214"/>
      <c r="K47" s="214"/>
      <c r="L47" s="214"/>
      <c r="M47" s="214"/>
      <c r="N47" s="192"/>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149"/>
    </row>
    <row r="48" spans="1:40" ht="18" customHeight="1">
      <c r="A48" s="149"/>
      <c r="B48" s="155"/>
      <c r="C48" s="153" t="s">
        <v>246</v>
      </c>
      <c r="D48" s="153" t="s">
        <v>247</v>
      </c>
      <c r="E48" s="157" t="s">
        <v>246</v>
      </c>
      <c r="F48" s="157" t="s">
        <v>247</v>
      </c>
      <c r="G48" s="157"/>
      <c r="H48" s="157"/>
      <c r="I48" s="153" t="s">
        <v>246</v>
      </c>
      <c r="J48" s="154"/>
      <c r="K48" s="171"/>
      <c r="L48" s="153" t="s">
        <v>247</v>
      </c>
      <c r="M48" s="154"/>
      <c r="N48" s="171"/>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49"/>
    </row>
    <row r="49" spans="1:40" ht="18" customHeight="1">
      <c r="A49" s="149"/>
      <c r="B49" s="157" t="s">
        <v>249</v>
      </c>
      <c r="C49" s="157">
        <f>COUNTIFS($B$11:$B$30,C$47,$C$11:$C$30,"A",$E$11:$E$30,"*")</f>
        <v>1</v>
      </c>
      <c r="D49" s="157">
        <f>COUNTIFS($B$11:$B$30,C$47,$C$11:$C$30,"B",$E$11:$E$30,"*")</f>
        <v>0</v>
      </c>
      <c r="E49" s="157">
        <f>COUNTIFS($B$11:$B$30,E$47,$C$11:$C$30,"A",$E$11:$E$30,"*")</f>
        <v>0</v>
      </c>
      <c r="F49" s="153">
        <f>COUNTIFS($B$11:$B$30,E$47,$C$11:$C$30,"B",$E$11:$E$30,"*")</f>
        <v>1</v>
      </c>
      <c r="G49" s="154"/>
      <c r="H49" s="171"/>
      <c r="I49" s="153">
        <f>COUNTIFS($B$11:$B$30,I$47,$C$11:$C$30,"A",$E$11:$E$30,"*")</f>
        <v>0</v>
      </c>
      <c r="J49" s="154"/>
      <c r="K49" s="171"/>
      <c r="L49" s="153">
        <f>COUNTIFS($B$11:$B$30,I$47,$C$11:$C$30,"B",$E$11:$E$30,"*")</f>
        <v>0</v>
      </c>
      <c r="M49" s="154"/>
      <c r="N49" s="171"/>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49"/>
    </row>
    <row r="50" spans="1:40" ht="18" customHeight="1">
      <c r="A50" s="149"/>
      <c r="B50" s="195" t="s">
        <v>251</v>
      </c>
      <c r="C50" s="208"/>
      <c r="D50" s="208"/>
      <c r="E50" s="157">
        <f>COUNTIFS($B$11:$B$30,E$47,$C$11:$C$30,"C",$E$11:$E$30,"*")</f>
        <v>1</v>
      </c>
      <c r="F50" s="153">
        <f>COUNTIFS($B$11:$B$30,E$47,$C$11:$C$30,"D",$E$11:$E$30,"*")</f>
        <v>0</v>
      </c>
      <c r="G50" s="154"/>
      <c r="H50" s="171"/>
      <c r="I50" s="153">
        <f>COUNTIFS($B$11:$B$30,I$47,$C$11:$C$30,"C",$E$11:$E$30,"*")</f>
        <v>2</v>
      </c>
      <c r="J50" s="154"/>
      <c r="K50" s="171"/>
      <c r="L50" s="153">
        <f>COUNTIFS($B$11:$B$30,I$47,$C$11:$C$30,"D",$E$11:$E$30,"*")</f>
        <v>5</v>
      </c>
      <c r="M50" s="154"/>
      <c r="N50" s="171"/>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49"/>
    </row>
    <row r="51" spans="1:40" ht="18" customHeight="1">
      <c r="A51" s="149"/>
      <c r="B51" s="195" t="s">
        <v>252</v>
      </c>
      <c r="C51" s="209"/>
      <c r="D51" s="215"/>
      <c r="E51" s="153">
        <f>IF($AK$3="４週",SUMIFS($AK$11:$AK$30,$B$11:$B$30,E47)/4/$AH$5,IF($AK$3="歴月",SUMIFS($AK$11:$AK$30,$B$11:$B$30,E47)/$AL$5,"記載する期間を選択してください"))</f>
        <v>0</v>
      </c>
      <c r="F51" s="154"/>
      <c r="G51" s="154"/>
      <c r="H51" s="171"/>
      <c r="I51" s="153">
        <f>IF($AK$3="４週",SUMIFS($AK$11:$AK$30,$B$11:$B$30,I47)/4/$AH$5,IF($AK$3="歴月",SUMIFS($AK$11:$AK$30,$B$11:$B$30,I47)/$AL$5,"記載する期間を選択してください"))</f>
        <v>0</v>
      </c>
      <c r="J51" s="154"/>
      <c r="K51" s="154"/>
      <c r="L51" s="154"/>
      <c r="M51" s="154"/>
      <c r="N51" s="171"/>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49"/>
    </row>
    <row r="52" spans="1:40" ht="5.0999999999999996" customHeight="1">
      <c r="A52" s="149"/>
      <c r="B52" s="145"/>
      <c r="C52" s="179">
        <v>2</v>
      </c>
      <c r="D52" s="179"/>
      <c r="E52" s="179">
        <v>3</v>
      </c>
      <c r="F52" s="179"/>
      <c r="G52" s="179"/>
      <c r="H52" s="179"/>
      <c r="I52" s="179">
        <v>4</v>
      </c>
      <c r="J52" s="179"/>
      <c r="K52" s="179"/>
      <c r="L52" s="179"/>
      <c r="M52" s="179"/>
      <c r="N52" s="179"/>
      <c r="O52" s="179">
        <v>5</v>
      </c>
      <c r="P52" s="179"/>
      <c r="Q52" s="179"/>
      <c r="R52" s="179"/>
      <c r="S52" s="179"/>
      <c r="T52" s="179"/>
      <c r="U52" s="179">
        <v>6</v>
      </c>
      <c r="V52" s="179"/>
      <c r="W52" s="179"/>
      <c r="X52" s="179"/>
      <c r="Y52" s="179"/>
      <c r="Z52" s="179"/>
      <c r="AA52" s="179">
        <v>7</v>
      </c>
      <c r="AB52" s="179"/>
      <c r="AC52" s="179"/>
      <c r="AD52" s="179"/>
      <c r="AE52" s="179"/>
      <c r="AF52" s="179"/>
      <c r="AG52" s="179">
        <v>8</v>
      </c>
      <c r="AH52" s="179"/>
      <c r="AI52" s="179"/>
      <c r="AJ52" s="179"/>
      <c r="AK52" s="179"/>
      <c r="AL52" s="179">
        <v>9</v>
      </c>
      <c r="AM52" s="156"/>
      <c r="AN52" s="149"/>
    </row>
    <row r="53" spans="1:40" ht="15" customHeight="1">
      <c r="A53" s="147" t="s">
        <v>170</v>
      </c>
      <c r="B53" s="159"/>
      <c r="C53" s="159"/>
      <c r="D53" s="159"/>
      <c r="E53" s="159"/>
      <c r="F53" s="178"/>
      <c r="G53" s="159"/>
      <c r="H53" s="179"/>
      <c r="I53" s="179"/>
      <c r="J53" s="179"/>
      <c r="K53" s="179"/>
      <c r="L53" s="179"/>
      <c r="M53" s="179"/>
      <c r="N53" s="179"/>
      <c r="O53" s="179"/>
      <c r="P53" s="179"/>
      <c r="Q53" s="179"/>
      <c r="R53" s="179">
        <v>6</v>
      </c>
      <c r="S53" s="179"/>
      <c r="T53" s="179"/>
      <c r="U53" s="179"/>
      <c r="V53" s="179"/>
      <c r="W53" s="179"/>
      <c r="X53" s="179">
        <v>7</v>
      </c>
      <c r="Y53" s="179"/>
      <c r="Z53" s="179"/>
      <c r="AA53" s="179"/>
      <c r="AB53" s="179"/>
      <c r="AC53" s="179"/>
      <c r="AD53" s="179">
        <v>8</v>
      </c>
      <c r="AE53" s="179"/>
      <c r="AF53" s="179"/>
      <c r="AG53" s="187"/>
      <c r="AH53" s="187"/>
      <c r="AI53" s="187"/>
      <c r="AJ53" s="187">
        <v>9</v>
      </c>
      <c r="AK53" s="179"/>
      <c r="AL53" s="179"/>
      <c r="AM53" s="149"/>
    </row>
    <row r="54" spans="1:40" s="147" customFormat="1" ht="15" customHeight="1">
      <c r="A54" s="147" t="s">
        <v>53</v>
      </c>
      <c r="B54" s="160"/>
      <c r="C54" s="160"/>
      <c r="D54" s="160"/>
      <c r="E54" s="160"/>
      <c r="F54" s="160"/>
      <c r="G54" s="160"/>
      <c r="H54" s="180"/>
      <c r="I54" s="180"/>
      <c r="J54" s="180"/>
      <c r="K54" s="180"/>
      <c r="L54" s="180"/>
      <c r="M54" s="180"/>
    </row>
    <row r="55" spans="1:40" s="147" customFormat="1" ht="15" customHeight="1">
      <c r="A55" s="147" t="s">
        <v>171</v>
      </c>
      <c r="B55" s="160"/>
      <c r="C55" s="160"/>
      <c r="D55" s="160"/>
      <c r="E55" s="160"/>
      <c r="F55" s="160"/>
      <c r="G55" s="160"/>
      <c r="H55" s="180"/>
      <c r="I55" s="180"/>
      <c r="J55" s="180"/>
      <c r="K55" s="180"/>
      <c r="L55" s="180"/>
      <c r="M55" s="180"/>
    </row>
    <row r="56" spans="1:40" s="147" customFormat="1" ht="15" customHeight="1">
      <c r="A56" s="147" t="s">
        <v>42</v>
      </c>
      <c r="B56" s="160"/>
      <c r="C56" s="160"/>
      <c r="D56" s="160"/>
      <c r="E56" s="160"/>
      <c r="F56" s="160"/>
      <c r="G56" s="160"/>
      <c r="H56" s="180"/>
      <c r="I56" s="180"/>
      <c r="J56" s="180"/>
      <c r="K56" s="180"/>
      <c r="L56" s="180"/>
      <c r="M56" s="180"/>
    </row>
    <row r="57" spans="1:40" s="147" customFormat="1" ht="15" customHeight="1">
      <c r="A57" s="147" t="s">
        <v>172</v>
      </c>
      <c r="B57" s="160"/>
      <c r="C57" s="160"/>
      <c r="D57" s="160"/>
      <c r="E57" s="160"/>
      <c r="F57" s="160"/>
      <c r="G57" s="160"/>
      <c r="H57" s="180"/>
      <c r="I57" s="180"/>
      <c r="J57" s="180"/>
      <c r="K57" s="180"/>
      <c r="L57" s="180"/>
      <c r="M57" s="180"/>
    </row>
    <row r="58" spans="1:40" ht="15" customHeight="1">
      <c r="A58" s="147" t="s">
        <v>173</v>
      </c>
      <c r="B58" s="161"/>
      <c r="C58" s="147"/>
      <c r="D58" s="147"/>
      <c r="E58" s="147"/>
      <c r="F58" s="147"/>
      <c r="G58" s="147"/>
    </row>
    <row r="59" spans="1:40" ht="15" customHeight="1">
      <c r="A59" s="147" t="s">
        <v>174</v>
      </c>
      <c r="B59" s="161"/>
      <c r="C59" s="147"/>
      <c r="D59" s="147"/>
      <c r="E59" s="147"/>
      <c r="F59" s="147"/>
      <c r="G59" s="147"/>
    </row>
    <row r="60" spans="1:40" ht="15" customHeight="1">
      <c r="A60" s="147"/>
      <c r="B60" s="157" t="s">
        <v>175</v>
      </c>
      <c r="C60" s="157" t="s">
        <v>176</v>
      </c>
      <c r="D60" s="157"/>
      <c r="E60" s="157"/>
      <c r="F60" s="147"/>
      <c r="G60" s="147"/>
    </row>
    <row r="61" spans="1:40" ht="15" customHeight="1">
      <c r="A61" s="147"/>
      <c r="B61" s="162" t="s">
        <v>180</v>
      </c>
      <c r="C61" s="168" t="s">
        <v>181</v>
      </c>
      <c r="D61" s="168"/>
      <c r="E61" s="168"/>
      <c r="F61" s="147"/>
      <c r="G61" s="147"/>
    </row>
    <row r="62" spans="1:40" ht="15" customHeight="1">
      <c r="A62" s="147"/>
      <c r="B62" s="162" t="s">
        <v>182</v>
      </c>
      <c r="C62" s="168" t="s">
        <v>183</v>
      </c>
      <c r="D62" s="168"/>
      <c r="E62" s="168"/>
      <c r="F62" s="147"/>
      <c r="G62" s="147"/>
    </row>
    <row r="63" spans="1:40" ht="15" customHeight="1">
      <c r="A63" s="147"/>
      <c r="B63" s="162" t="s">
        <v>184</v>
      </c>
      <c r="C63" s="168" t="s">
        <v>185</v>
      </c>
      <c r="D63" s="168"/>
      <c r="E63" s="168"/>
      <c r="F63" s="147"/>
      <c r="G63" s="147"/>
    </row>
    <row r="64" spans="1:40" ht="15" customHeight="1">
      <c r="A64" s="147"/>
      <c r="B64" s="162" t="s">
        <v>187</v>
      </c>
      <c r="C64" s="168" t="s">
        <v>188</v>
      </c>
      <c r="D64" s="168"/>
      <c r="E64" s="168"/>
      <c r="F64" s="147"/>
      <c r="G64" s="147"/>
    </row>
    <row r="65" spans="1:7" ht="15" customHeight="1">
      <c r="A65" s="147"/>
      <c r="B65" s="147" t="s">
        <v>190</v>
      </c>
      <c r="C65" s="147"/>
      <c r="D65" s="147"/>
      <c r="E65" s="147"/>
      <c r="F65" s="147"/>
      <c r="G65" s="147"/>
    </row>
    <row r="66" spans="1:7" ht="15" customHeight="1">
      <c r="A66" s="147"/>
      <c r="B66" s="147" t="s">
        <v>30</v>
      </c>
      <c r="C66" s="147"/>
      <c r="D66" s="147"/>
      <c r="E66" s="147"/>
      <c r="F66" s="147"/>
      <c r="G66" s="147"/>
    </row>
    <row r="67" spans="1:7" ht="15" customHeight="1">
      <c r="A67" s="147"/>
      <c r="B67" s="147" t="s">
        <v>191</v>
      </c>
      <c r="C67" s="147"/>
      <c r="D67" s="147"/>
      <c r="E67" s="147"/>
      <c r="F67" s="147"/>
      <c r="G67" s="147"/>
    </row>
    <row r="68" spans="1:7" ht="15" customHeight="1">
      <c r="A68" s="147" t="s">
        <v>192</v>
      </c>
      <c r="B68" s="161"/>
      <c r="C68" s="147"/>
      <c r="D68" s="147"/>
      <c r="E68" s="147"/>
      <c r="F68" s="147"/>
      <c r="G68" s="147"/>
    </row>
    <row r="69" spans="1:7" ht="15" customHeight="1">
      <c r="A69" s="147" t="s">
        <v>2</v>
      </c>
      <c r="B69" s="161"/>
      <c r="C69" s="147"/>
      <c r="D69" s="147"/>
      <c r="E69" s="147"/>
      <c r="F69" s="147"/>
      <c r="G69" s="147"/>
    </row>
    <row r="70" spans="1:7" ht="15" customHeight="1">
      <c r="A70" s="147" t="s">
        <v>193</v>
      </c>
      <c r="B70" s="161"/>
      <c r="C70" s="147"/>
      <c r="D70" s="147"/>
      <c r="E70" s="147"/>
      <c r="F70" s="147"/>
      <c r="G70" s="147"/>
    </row>
    <row r="71" spans="1:7" ht="15" customHeight="1">
      <c r="A71" s="147" t="s">
        <v>194</v>
      </c>
      <c r="B71" s="161"/>
      <c r="C71" s="147"/>
      <c r="D71" s="147"/>
      <c r="E71" s="147"/>
      <c r="F71" s="147"/>
      <c r="G71" s="147"/>
    </row>
    <row r="72" spans="1:7" ht="15" customHeight="1">
      <c r="A72" s="147" t="s">
        <v>195</v>
      </c>
      <c r="B72" s="161"/>
      <c r="C72" s="147"/>
      <c r="D72" s="147"/>
      <c r="E72" s="147"/>
      <c r="F72" s="147"/>
      <c r="G72" s="147"/>
    </row>
    <row r="73" spans="1:7" ht="15" customHeight="1">
      <c r="A73" s="147" t="s">
        <v>196</v>
      </c>
      <c r="B73" s="161"/>
      <c r="C73" s="147"/>
      <c r="D73" s="147"/>
      <c r="E73" s="147"/>
      <c r="F73" s="147"/>
      <c r="G73" s="147"/>
    </row>
    <row r="74" spans="1:7" ht="15" customHeight="1">
      <c r="A74" s="147"/>
      <c r="B74" s="147" t="s">
        <v>99</v>
      </c>
      <c r="C74" s="147"/>
      <c r="D74" s="147"/>
      <c r="E74" s="147"/>
      <c r="F74" s="147"/>
      <c r="G74" s="147"/>
    </row>
    <row r="75" spans="1:7" ht="15" customHeight="1">
      <c r="A75" s="147"/>
      <c r="B75" s="147" t="s">
        <v>197</v>
      </c>
      <c r="C75" s="147"/>
      <c r="D75" s="147"/>
      <c r="E75" s="147"/>
      <c r="F75" s="147"/>
      <c r="G75" s="147"/>
    </row>
    <row r="76" spans="1:7" ht="15" customHeight="1">
      <c r="A76" s="147" t="s">
        <v>133</v>
      </c>
      <c r="B76" s="161"/>
      <c r="C76" s="147"/>
      <c r="D76" s="147"/>
      <c r="E76" s="147"/>
      <c r="F76" s="147"/>
      <c r="G76" s="147"/>
    </row>
    <row r="77" spans="1:7" ht="15" customHeight="1">
      <c r="A77" s="147" t="s">
        <v>199</v>
      </c>
      <c r="B77" s="161"/>
      <c r="C77" s="147"/>
      <c r="D77" s="147"/>
      <c r="E77" s="147"/>
      <c r="F77" s="147"/>
      <c r="G77" s="147"/>
    </row>
    <row r="78" spans="1:7" ht="15" customHeight="1">
      <c r="A78" s="147" t="s">
        <v>200</v>
      </c>
      <c r="B78" s="161"/>
      <c r="C78" s="147"/>
      <c r="D78" s="147"/>
      <c r="E78" s="147"/>
      <c r="F78" s="147"/>
      <c r="G78" s="147"/>
    </row>
    <row r="79" spans="1:7" ht="15" customHeight="1">
      <c r="A79" s="147" t="s">
        <v>201</v>
      </c>
      <c r="B79" s="161"/>
      <c r="C79" s="147"/>
      <c r="D79" s="147"/>
      <c r="E79" s="147"/>
      <c r="F79" s="147"/>
      <c r="G79" s="147"/>
    </row>
    <row r="80" spans="1:7" ht="15" customHeight="1">
      <c r="A80" s="147" t="s">
        <v>203</v>
      </c>
      <c r="B80" s="161"/>
      <c r="C80" s="147"/>
      <c r="D80" s="147"/>
      <c r="E80" s="147"/>
      <c r="F80" s="147"/>
      <c r="G80" s="147"/>
    </row>
    <row r="81" spans="1:7" ht="15" customHeight="1">
      <c r="A81" s="147" t="s">
        <v>60</v>
      </c>
      <c r="B81" s="161"/>
      <c r="C81" s="147"/>
      <c r="D81" s="147"/>
      <c r="E81" s="147"/>
      <c r="F81" s="147"/>
      <c r="G81" s="147"/>
    </row>
    <row r="82" spans="1:7" ht="15" customHeight="1">
      <c r="A82" s="147" t="s">
        <v>205</v>
      </c>
      <c r="B82" s="161"/>
      <c r="C82" s="147"/>
      <c r="D82" s="147"/>
      <c r="E82" s="147"/>
      <c r="F82" s="147"/>
      <c r="G82" s="147"/>
    </row>
    <row r="83" spans="1:7" ht="15" customHeight="1">
      <c r="A83" s="147" t="s">
        <v>206</v>
      </c>
      <c r="B83" s="161"/>
      <c r="C83" s="147"/>
      <c r="D83" s="147"/>
      <c r="E83" s="147"/>
      <c r="F83" s="147"/>
      <c r="G83" s="147"/>
    </row>
  </sheetData>
  <mergeCells count="127">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9:C39"/>
    <mergeCell ref="F39:H39"/>
    <mergeCell ref="I39:K39"/>
    <mergeCell ref="M39:AG39"/>
    <mergeCell ref="AH39:AL39"/>
    <mergeCell ref="AM39:AN39"/>
    <mergeCell ref="A40:C40"/>
    <mergeCell ref="F40:H40"/>
    <mergeCell ref="I40:K40"/>
    <mergeCell ref="Q40:AG40"/>
    <mergeCell ref="AH40:AI40"/>
    <mergeCell ref="AK40:AL40"/>
    <mergeCell ref="A41:C41"/>
    <mergeCell ref="Q41:AG41"/>
    <mergeCell ref="AH41:AI41"/>
    <mergeCell ref="AK41:AL41"/>
    <mergeCell ref="I42:K42"/>
    <mergeCell ref="Q42:AG42"/>
    <mergeCell ref="AH42:AI42"/>
    <mergeCell ref="AK42:AL42"/>
    <mergeCell ref="N43:AG43"/>
    <mergeCell ref="AH43:AL43"/>
    <mergeCell ref="AM43:AN43"/>
    <mergeCell ref="C47:D47"/>
    <mergeCell ref="E47:H47"/>
    <mergeCell ref="I47:N47"/>
    <mergeCell ref="O47:T47"/>
    <mergeCell ref="U47:Z47"/>
    <mergeCell ref="AA47:AF47"/>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X50:Z50"/>
    <mergeCell ref="AA50:AC50"/>
    <mergeCell ref="AD50:AF50"/>
    <mergeCell ref="AG50:AI50"/>
    <mergeCell ref="AJ50:AK50"/>
    <mergeCell ref="C51:D51"/>
    <mergeCell ref="E51:H51"/>
    <mergeCell ref="I51:N51"/>
    <mergeCell ref="O51:T51"/>
    <mergeCell ref="U51:Z51"/>
    <mergeCell ref="AA51:AF51"/>
    <mergeCell ref="AG51:AK51"/>
    <mergeCell ref="AL51:AM51"/>
    <mergeCell ref="C60:E60"/>
    <mergeCell ref="C61:E61"/>
    <mergeCell ref="C62:E62"/>
    <mergeCell ref="C63:E63"/>
    <mergeCell ref="C64:E64"/>
    <mergeCell ref="A7:A10"/>
    <mergeCell ref="B7:B8"/>
    <mergeCell ref="C7:C10"/>
    <mergeCell ref="D7:D10"/>
    <mergeCell ref="E7:E10"/>
    <mergeCell ref="AK7:AK10"/>
    <mergeCell ref="AL7:AL10"/>
    <mergeCell ref="AM7:AN10"/>
    <mergeCell ref="B9:B10"/>
    <mergeCell ref="AM31:AN32"/>
    <mergeCell ref="M40:M42"/>
    <mergeCell ref="N40:P42"/>
    <mergeCell ref="AM40:AN42"/>
  </mergeCells>
  <phoneticPr fontId="4"/>
  <dataValidations count="8">
    <dataValidation type="list" allowBlank="1" showDropDown="0" showInputMessage="1" showErrorMessage="1" sqref="C11:C30">
      <formula1>"A,B,C,D"</formula1>
    </dataValidation>
    <dataValidation operator="greaterThanOrEqual" allowBlank="1" showDropDown="0" showInputMessage="1" showErrorMessage="1" sqref="X38 I45 U38 I34:I37 L34:L36 L45"/>
    <dataValidation type="whole" operator="greaterThanOrEqual" allowBlank="1" showDropDown="0" showInputMessage="1" showErrorMessage="1" sqref="D40:E41 F40">
      <formula1>0</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type="list" allowBlank="1" showDropDown="0" showInputMessage="1" showErrorMessage="1" sqref="M40:M43">
      <formula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usePrinterDefaults="1"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7"/>
  <dimension ref="A1:AN82"/>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5" style="146" customWidth="1"/>
    <col min="3" max="3" width="7.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4.95"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14</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100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7"/>
      <c r="AL11" s="248"/>
      <c r="AM11" s="199"/>
      <c r="AN11" s="199"/>
    </row>
    <row r="12" spans="1:40" ht="18" customHeight="1">
      <c r="A12" s="152">
        <v>2</v>
      </c>
      <c r="B12" s="206" t="s">
        <v>128</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1" si="0">+SUM(F12:AJ12)</f>
        <v>0</v>
      </c>
      <c r="AL12" s="196">
        <f t="shared" ref="AL12:AL31" si="1">IF($AK$3="４週",AK12/4,AK12/(DAY(EOMONTH($F$9,0))/7))</f>
        <v>0</v>
      </c>
      <c r="AM12" s="199"/>
      <c r="AN12" s="199"/>
    </row>
    <row r="13" spans="1:40" ht="18" customHeight="1">
      <c r="A13" s="152">
        <v>3</v>
      </c>
      <c r="B13" s="206" t="s">
        <v>128</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215</v>
      </c>
      <c r="C14" s="167" t="s">
        <v>184</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t="s">
        <v>215</v>
      </c>
      <c r="C15" s="167" t="s">
        <v>184</v>
      </c>
      <c r="D15" s="210"/>
      <c r="E15" s="216" t="s">
        <v>216</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t="s">
        <v>215</v>
      </c>
      <c r="C16" s="167" t="s">
        <v>187</v>
      </c>
      <c r="D16" s="210"/>
      <c r="E16" s="216" t="s">
        <v>217</v>
      </c>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t="s">
        <v>215</v>
      </c>
      <c r="C17" s="167" t="s">
        <v>187</v>
      </c>
      <c r="D17" s="210"/>
      <c r="E17" s="216" t="s">
        <v>84</v>
      </c>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t="s">
        <v>215</v>
      </c>
      <c r="C18" s="167" t="s">
        <v>187</v>
      </c>
      <c r="D18" s="210"/>
      <c r="E18" s="216" t="s">
        <v>218</v>
      </c>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t="s">
        <v>215</v>
      </c>
      <c r="C19" s="167" t="s">
        <v>187</v>
      </c>
      <c r="D19" s="210"/>
      <c r="E19" s="216" t="s">
        <v>219</v>
      </c>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t="s">
        <v>242</v>
      </c>
      <c r="C20" s="167" t="s">
        <v>187</v>
      </c>
      <c r="D20" s="210"/>
      <c r="E20" s="216" t="s">
        <v>220</v>
      </c>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v>12</v>
      </c>
      <c r="G32" s="177">
        <v>20</v>
      </c>
      <c r="H32" s="177">
        <v>12</v>
      </c>
      <c r="I32" s="177">
        <v>20</v>
      </c>
      <c r="J32" s="177">
        <v>12</v>
      </c>
      <c r="K32" s="177">
        <v>20</v>
      </c>
      <c r="L32" s="177">
        <v>12</v>
      </c>
      <c r="M32" s="177">
        <v>20</v>
      </c>
      <c r="N32" s="177">
        <v>12</v>
      </c>
      <c r="O32" s="177">
        <v>20</v>
      </c>
      <c r="P32" s="177">
        <v>12</v>
      </c>
      <c r="Q32" s="177">
        <v>20</v>
      </c>
      <c r="R32" s="177">
        <v>12</v>
      </c>
      <c r="S32" s="177">
        <v>20</v>
      </c>
      <c r="T32" s="177">
        <v>12</v>
      </c>
      <c r="U32" s="177">
        <v>20</v>
      </c>
      <c r="V32" s="177">
        <v>12</v>
      </c>
      <c r="W32" s="177">
        <v>20</v>
      </c>
      <c r="X32" s="177">
        <v>12</v>
      </c>
      <c r="Y32" s="177">
        <v>20</v>
      </c>
      <c r="Z32" s="177">
        <v>12</v>
      </c>
      <c r="AA32" s="177">
        <v>20</v>
      </c>
      <c r="AB32" s="177">
        <v>12</v>
      </c>
      <c r="AC32" s="177">
        <v>20</v>
      </c>
      <c r="AD32" s="177">
        <v>12</v>
      </c>
      <c r="AE32" s="177">
        <v>20</v>
      </c>
      <c r="AF32" s="177">
        <v>12</v>
      </c>
      <c r="AG32" s="177">
        <v>20</v>
      </c>
      <c r="AH32" s="177">
        <v>12</v>
      </c>
      <c r="AI32" s="177">
        <v>20</v>
      </c>
      <c r="AJ32" s="177">
        <v>10</v>
      </c>
      <c r="AK32" s="176"/>
      <c r="AL32" s="197"/>
      <c r="AM32" s="151"/>
      <c r="AN32" s="151"/>
    </row>
    <row r="33" spans="1:40"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0" ht="5.0999999999999996" customHeight="1">
      <c r="A34" s="160"/>
      <c r="B34" s="160"/>
      <c r="C34" s="160"/>
      <c r="D34" s="211"/>
      <c r="E34" s="211"/>
      <c r="F34" s="211"/>
      <c r="G34" s="211"/>
      <c r="H34" s="211"/>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222"/>
      <c r="AK34" s="147"/>
      <c r="AL34" s="155"/>
      <c r="AM34" s="155"/>
      <c r="AN34" s="149"/>
    </row>
    <row r="35" spans="1:40" ht="5.0999999999999996" customHeight="1">
      <c r="A35" s="160"/>
      <c r="B35" s="160"/>
      <c r="C35" s="160"/>
      <c r="D35" s="211"/>
      <c r="E35" s="211"/>
      <c r="F35" s="211"/>
      <c r="G35" s="211"/>
      <c r="H35" s="211"/>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222"/>
      <c r="AK35" s="147"/>
      <c r="AL35" s="155"/>
      <c r="AM35" s="155"/>
      <c r="AN35" s="149"/>
    </row>
    <row r="36" spans="1:40" ht="5.0999999999999996" customHeight="1">
      <c r="A36" s="160"/>
      <c r="B36" s="160"/>
      <c r="C36" s="160"/>
      <c r="D36" s="211"/>
      <c r="E36" s="211"/>
      <c r="F36" s="211"/>
      <c r="G36" s="211"/>
      <c r="H36" s="211"/>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222"/>
      <c r="AK36" s="147"/>
      <c r="AL36" s="155"/>
      <c r="AM36" s="155"/>
      <c r="AN36" s="149"/>
    </row>
    <row r="37" spans="1:40" ht="18" customHeight="1">
      <c r="A37" s="180" t="s">
        <v>221</v>
      </c>
      <c r="B37" s="147"/>
      <c r="D37" s="147"/>
      <c r="E37" s="147"/>
      <c r="F37" s="147"/>
      <c r="G37" s="147"/>
      <c r="H37" s="147"/>
      <c r="I37" s="147"/>
      <c r="J37" s="147"/>
      <c r="K37" s="147"/>
    </row>
    <row r="38" spans="1:40" ht="18" customHeight="1">
      <c r="A38" s="200" t="s">
        <v>222</v>
      </c>
      <c r="B38" s="200"/>
      <c r="M38" s="180" t="s">
        <v>223</v>
      </c>
      <c r="N38" s="147"/>
      <c r="P38" s="147"/>
      <c r="Q38" s="147"/>
      <c r="R38" s="147"/>
      <c r="S38" s="147"/>
      <c r="T38" s="147"/>
      <c r="U38" s="225" t="str">
        <f>IF(COUNTIF(M40:M43,"○")&gt;1,"いずれか１つを選択してください。","")</f>
        <v/>
      </c>
      <c r="V38" s="147"/>
      <c r="W38" s="147"/>
      <c r="X38" s="147"/>
      <c r="Y38" s="147"/>
      <c r="Z38" s="147"/>
      <c r="AA38" s="147"/>
      <c r="AB38" s="147"/>
      <c r="AC38" s="147"/>
      <c r="AD38" s="147"/>
      <c r="AE38" s="147"/>
      <c r="AF38" s="147"/>
      <c r="AG38" s="147"/>
      <c r="AH38" s="147"/>
      <c r="AI38" s="147"/>
      <c r="AJ38" s="147"/>
      <c r="AK38" s="222"/>
      <c r="AL38" s="147"/>
      <c r="AM38" s="155"/>
      <c r="AN38" s="155"/>
    </row>
    <row r="39" spans="1:40" ht="18.75" customHeight="1">
      <c r="A39" s="201"/>
      <c r="B39" s="201"/>
      <c r="C39" s="201"/>
      <c r="D39" s="212">
        <f>IF(S2=1,10,IF(S2=2,11,IF(S2=3,12,S2-3)))</f>
        <v>2</v>
      </c>
      <c r="E39" s="212">
        <f>IF(S2=1,11,IF(S2=2,12,S2-2))</f>
        <v>3</v>
      </c>
      <c r="F39" s="212">
        <f>IF(S2=1,12,S2-1)</f>
        <v>4</v>
      </c>
      <c r="G39" s="212"/>
      <c r="H39" s="212"/>
      <c r="I39" s="157" t="s">
        <v>161</v>
      </c>
      <c r="J39" s="157"/>
      <c r="K39" s="157"/>
      <c r="M39" s="153" t="s">
        <v>83</v>
      </c>
      <c r="N39" s="154"/>
      <c r="O39" s="154"/>
      <c r="P39" s="154"/>
      <c r="Q39" s="154"/>
      <c r="R39" s="154"/>
      <c r="S39" s="154"/>
      <c r="T39" s="154"/>
      <c r="U39" s="154"/>
      <c r="V39" s="154"/>
      <c r="W39" s="154"/>
      <c r="X39" s="154"/>
      <c r="Y39" s="154"/>
      <c r="Z39" s="154"/>
      <c r="AA39" s="154"/>
      <c r="AB39" s="154"/>
      <c r="AC39" s="154"/>
      <c r="AD39" s="154"/>
      <c r="AE39" s="154"/>
      <c r="AF39" s="154"/>
      <c r="AG39" s="154"/>
      <c r="AH39" s="242" t="s">
        <v>224</v>
      </c>
      <c r="AI39" s="244"/>
      <c r="AJ39" s="244"/>
      <c r="AK39" s="244"/>
      <c r="AL39" s="249"/>
      <c r="AM39" s="195" t="s">
        <v>57</v>
      </c>
      <c r="AN39" s="195"/>
    </row>
    <row r="40" spans="1:40" ht="18" customHeight="1">
      <c r="A40" s="195" t="s">
        <v>253</v>
      </c>
      <c r="B40" s="195"/>
      <c r="C40" s="195"/>
      <c r="D40" s="213">
        <v>80</v>
      </c>
      <c r="E40" s="213">
        <v>80</v>
      </c>
      <c r="F40" s="213">
        <v>81</v>
      </c>
      <c r="G40" s="213"/>
      <c r="H40" s="213"/>
      <c r="I40" s="157">
        <f>SUM(D40:F40)</f>
        <v>241</v>
      </c>
      <c r="J40" s="157"/>
      <c r="K40" s="157"/>
      <c r="M40" s="217" t="s">
        <v>227</v>
      </c>
      <c r="N40" s="164" t="s">
        <v>229</v>
      </c>
      <c r="O40" s="226"/>
      <c r="P40" s="232"/>
      <c r="Q40" s="235" t="s">
        <v>156</v>
      </c>
      <c r="R40" s="236"/>
      <c r="S40" s="236"/>
      <c r="T40" s="236"/>
      <c r="U40" s="236"/>
      <c r="V40" s="236"/>
      <c r="W40" s="236"/>
      <c r="X40" s="236"/>
      <c r="Y40" s="236"/>
      <c r="Z40" s="236"/>
      <c r="AA40" s="236"/>
      <c r="AB40" s="236"/>
      <c r="AC40" s="236"/>
      <c r="AD40" s="236"/>
      <c r="AE40" s="236"/>
      <c r="AF40" s="236"/>
      <c r="AG40" s="239"/>
      <c r="AH40" s="207">
        <f>SUM(F32:AJ32)</f>
        <v>490</v>
      </c>
      <c r="AI40" s="192"/>
      <c r="AJ40" s="171" t="s">
        <v>230</v>
      </c>
      <c r="AK40" s="207">
        <f>ROUNDUP(AH40/450,0)</f>
        <v>2</v>
      </c>
      <c r="AL40" s="192"/>
      <c r="AM40" s="157">
        <f>MIN(AH40:AK42)</f>
        <v>1</v>
      </c>
      <c r="AN40" s="157"/>
    </row>
    <row r="41" spans="1:40" ht="18" customHeight="1">
      <c r="A41" s="227"/>
      <c r="B41" s="227"/>
      <c r="C41" s="227"/>
      <c r="D41" s="155"/>
      <c r="E41" s="155"/>
      <c r="F41" s="155"/>
      <c r="G41" s="155"/>
      <c r="H41" s="155"/>
      <c r="I41" s="155" t="s">
        <v>234</v>
      </c>
      <c r="J41" s="155"/>
      <c r="K41" s="155"/>
      <c r="M41" s="218"/>
      <c r="N41" s="165"/>
      <c r="O41" s="227"/>
      <c r="P41" s="233"/>
      <c r="Q41" s="223" t="s">
        <v>17</v>
      </c>
      <c r="R41" s="229"/>
      <c r="S41" s="229"/>
      <c r="T41" s="229"/>
      <c r="U41" s="229"/>
      <c r="V41" s="229"/>
      <c r="W41" s="229"/>
      <c r="X41" s="229"/>
      <c r="Y41" s="229"/>
      <c r="Z41" s="229"/>
      <c r="AA41" s="229"/>
      <c r="AB41" s="229"/>
      <c r="AC41" s="229"/>
      <c r="AD41" s="229"/>
      <c r="AE41" s="229"/>
      <c r="AF41" s="229"/>
      <c r="AG41" s="240"/>
      <c r="AH41" s="153">
        <f>COUNTA(B12:B30)</f>
        <v>9</v>
      </c>
      <c r="AI41" s="154"/>
      <c r="AJ41" s="245" t="s">
        <v>233</v>
      </c>
      <c r="AK41" s="207">
        <f>ROUNDUP(AH41/10,0)</f>
        <v>1</v>
      </c>
      <c r="AL41" s="192"/>
      <c r="AM41" s="157"/>
      <c r="AN41" s="157"/>
    </row>
    <row r="42" spans="1:40" ht="18" customHeight="1">
      <c r="A42" s="155"/>
      <c r="B42" s="155"/>
      <c r="C42" s="155"/>
      <c r="D42" s="155"/>
      <c r="E42" s="155"/>
      <c r="F42" s="155"/>
      <c r="G42" s="155"/>
      <c r="H42" s="155"/>
      <c r="I42" s="157">
        <f>I40/3</f>
        <v>80.333333333333329</v>
      </c>
      <c r="J42" s="157"/>
      <c r="K42" s="157"/>
      <c r="M42" s="219"/>
      <c r="N42" s="166"/>
      <c r="O42" s="228"/>
      <c r="P42" s="234"/>
      <c r="Q42" s="223" t="s">
        <v>226</v>
      </c>
      <c r="R42" s="229"/>
      <c r="S42" s="229"/>
      <c r="T42" s="229"/>
      <c r="U42" s="229"/>
      <c r="V42" s="229"/>
      <c r="W42" s="229"/>
      <c r="X42" s="229"/>
      <c r="Y42" s="229"/>
      <c r="Z42" s="229"/>
      <c r="AA42" s="229"/>
      <c r="AB42" s="229"/>
      <c r="AC42" s="229"/>
      <c r="AD42" s="229"/>
      <c r="AE42" s="229"/>
      <c r="AF42" s="229"/>
      <c r="AG42" s="240"/>
      <c r="AH42" s="207">
        <f>ROUNDDOWN(I42,1)</f>
        <v>80.3</v>
      </c>
      <c r="AI42" s="192"/>
      <c r="AJ42" s="246" t="s">
        <v>233</v>
      </c>
      <c r="AK42" s="207">
        <f>ROUNDUP(AH42/40,0)</f>
        <v>3</v>
      </c>
      <c r="AL42" s="192"/>
      <c r="AM42" s="157"/>
      <c r="AN42" s="157"/>
    </row>
    <row r="43" spans="1:40" ht="18" customHeight="1">
      <c r="B43" s="149"/>
      <c r="M43" s="213"/>
      <c r="N43" s="223" t="s">
        <v>235</v>
      </c>
      <c r="O43" s="229"/>
      <c r="P43" s="229"/>
      <c r="Q43" s="229"/>
      <c r="R43" s="229"/>
      <c r="S43" s="229"/>
      <c r="T43" s="229"/>
      <c r="U43" s="229"/>
      <c r="V43" s="229"/>
      <c r="W43" s="229"/>
      <c r="X43" s="229"/>
      <c r="Y43" s="229"/>
      <c r="Z43" s="229"/>
      <c r="AA43" s="229"/>
      <c r="AB43" s="229"/>
      <c r="AC43" s="229"/>
      <c r="AD43" s="229"/>
      <c r="AE43" s="229"/>
      <c r="AF43" s="229"/>
      <c r="AG43" s="240"/>
      <c r="AH43" s="243"/>
      <c r="AI43" s="243"/>
      <c r="AJ43" s="243"/>
      <c r="AK43" s="243"/>
      <c r="AL43" s="243"/>
      <c r="AM43" s="153" cm="1">
        <f t="array" ref="AM43">ROUNDUP(_xlfn.IFS(AM40&lt;2,1,AND(AM40&lt;=2,AM40&lt;6),AM40-1,AM40&gt;=6,AM40/2*3),1)</f>
        <v>1</v>
      </c>
      <c r="AN43" s="171"/>
    </row>
    <row r="44" spans="1:40" ht="5.0999999999999996" customHeight="1">
      <c r="A44" s="160"/>
      <c r="B44" s="160"/>
      <c r="C44" s="160"/>
      <c r="D44" s="160"/>
      <c r="E44" s="160"/>
      <c r="F44" s="160"/>
      <c r="G44" s="160"/>
      <c r="H44" s="160"/>
      <c r="I44" s="160"/>
      <c r="J44" s="147"/>
      <c r="K44" s="147"/>
      <c r="L44" s="147"/>
      <c r="M44" s="222"/>
      <c r="N44" s="147"/>
      <c r="W44" s="155"/>
      <c r="X44" s="147"/>
      <c r="Y44" s="147"/>
      <c r="Z44" s="147"/>
      <c r="AA44" s="147"/>
      <c r="AB44" s="147"/>
      <c r="AC44" s="147"/>
      <c r="AD44" s="147"/>
      <c r="AE44" s="147"/>
      <c r="AF44" s="147"/>
      <c r="AG44" s="147"/>
      <c r="AH44" s="147"/>
      <c r="AI44" s="147"/>
      <c r="AJ44" s="222"/>
      <c r="AK44" s="147"/>
      <c r="AL44" s="155"/>
      <c r="AM44" s="155"/>
      <c r="AN44" s="149"/>
    </row>
    <row r="45" spans="1:40" ht="21" customHeight="1">
      <c r="A45" s="180" t="s">
        <v>245</v>
      </c>
      <c r="B45" s="145"/>
      <c r="C45" s="156"/>
      <c r="D45" s="156"/>
      <c r="E45" s="156"/>
      <c r="F45" s="156"/>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56"/>
      <c r="AM45" s="156"/>
      <c r="AN45" s="149"/>
    </row>
    <row r="46" spans="1:40" ht="24.95" customHeight="1">
      <c r="A46" s="149"/>
      <c r="B46" s="155"/>
      <c r="C46" s="207" t="str">
        <f>IF(VLOOKUP($AK$1,選択肢!$A$1:$J$32,C51,FALSE)=0,"-",VLOOKUP($AK$1,選択肢!$A$1:$J$32,C51,FALSE))</f>
        <v>管理者</v>
      </c>
      <c r="D46" s="214"/>
      <c r="E46" s="195" t="str">
        <f>IF(VLOOKUP($AK$1,選択肢!$A$1:$J$32,E51,FALSE)=0,"-",VLOOKUP($AK$1,選択肢!$A$1:$J$32,E51,FALSE))</f>
        <v>サービス提供責任者</v>
      </c>
      <c r="F46" s="195"/>
      <c r="G46" s="195"/>
      <c r="H46" s="195"/>
      <c r="I46" s="207" t="str">
        <f>IF(VLOOKUP($AK$1,選択肢!$A$1:$J$32,I51,FALSE)=0,"-",VLOOKUP($AK$1,選択肢!$A$1:$J$32,I51,FALSE))</f>
        <v>従業者</v>
      </c>
      <c r="J46" s="214"/>
      <c r="K46" s="214"/>
      <c r="L46" s="214"/>
      <c r="M46" s="214"/>
      <c r="N46" s="192"/>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149"/>
    </row>
    <row r="47" spans="1:40" ht="18" customHeight="1">
      <c r="A47" s="149"/>
      <c r="B47" s="155"/>
      <c r="C47" s="153" t="s">
        <v>246</v>
      </c>
      <c r="D47" s="153" t="s">
        <v>247</v>
      </c>
      <c r="E47" s="157" t="s">
        <v>246</v>
      </c>
      <c r="F47" s="157" t="s">
        <v>247</v>
      </c>
      <c r="G47" s="157"/>
      <c r="H47" s="157"/>
      <c r="I47" s="153" t="s">
        <v>246</v>
      </c>
      <c r="J47" s="154"/>
      <c r="K47" s="171"/>
      <c r="L47" s="153" t="s">
        <v>247</v>
      </c>
      <c r="M47" s="154"/>
      <c r="N47" s="171"/>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49"/>
    </row>
    <row r="48" spans="1:40" ht="18" customHeight="1">
      <c r="A48" s="149"/>
      <c r="B48" s="157" t="s">
        <v>249</v>
      </c>
      <c r="C48" s="157">
        <f>COUNTIFS($B$11:$B$30,C$46,$C$11:$C$30,"A",$E$11:$E$30,"*")</f>
        <v>1</v>
      </c>
      <c r="D48" s="157">
        <f>COUNTIFS($B$11:$B$30,C$46,$C$11:$C$30,"B",$E$11:$E$30,"*")</f>
        <v>0</v>
      </c>
      <c r="E48" s="157">
        <f>COUNTIFS($B$11:$B$30,E$46,$C$11:$C$30,"A",$E$11:$E$30,"*")</f>
        <v>0</v>
      </c>
      <c r="F48" s="153">
        <f>COUNTIFS($B$11:$B$30,E$46,$C$11:$C$30,"B",$E$11:$E$30,"*")</f>
        <v>1</v>
      </c>
      <c r="G48" s="154"/>
      <c r="H48" s="171"/>
      <c r="I48" s="153">
        <f>COUNTIFS($B$11:$B$30,I$46,$C$11:$C$30,"A",$E$11:$E$30,"*")</f>
        <v>0</v>
      </c>
      <c r="J48" s="154"/>
      <c r="K48" s="171"/>
      <c r="L48" s="153">
        <f>COUNTIFS($B$11:$B$30,I$46,$C$11:$C$30,"B",$E$11:$E$30,"*")</f>
        <v>0</v>
      </c>
      <c r="M48" s="154"/>
      <c r="N48" s="171"/>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49"/>
    </row>
    <row r="49" spans="1:40" ht="18" customHeight="1">
      <c r="A49" s="149"/>
      <c r="B49" s="195" t="s">
        <v>251</v>
      </c>
      <c r="C49" s="208"/>
      <c r="D49" s="208"/>
      <c r="E49" s="157">
        <f>COUNTIFS($B$11:$B$30,E$46,$C$11:$C$30,"C",$E$11:$E$30,"*")</f>
        <v>1</v>
      </c>
      <c r="F49" s="153">
        <f>COUNTIFS($B$11:$B$30,E$46,$C$11:$C$30,"D",$E$11:$E$30,"*")</f>
        <v>0</v>
      </c>
      <c r="G49" s="154"/>
      <c r="H49" s="171"/>
      <c r="I49" s="153">
        <f>COUNTIFS($B$11:$B$30,I$46,$C$11:$C$30,"C",$E$11:$E$30,"*")</f>
        <v>2</v>
      </c>
      <c r="J49" s="154"/>
      <c r="K49" s="171"/>
      <c r="L49" s="153">
        <f>COUNTIFS($B$11:$B$30,I$46,$C$11:$C$30,"D",$E$11:$E$30,"*")</f>
        <v>5</v>
      </c>
      <c r="M49" s="154"/>
      <c r="N49" s="171"/>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49"/>
    </row>
    <row r="50" spans="1:40" ht="18" customHeight="1">
      <c r="A50" s="149"/>
      <c r="B50" s="195" t="s">
        <v>252</v>
      </c>
      <c r="C50" s="209"/>
      <c r="D50" s="215"/>
      <c r="E50" s="153">
        <f>IF($AK$3="４週",SUMIFS($AK$11:$AK$30,$B$11:$B$30,E46)/4/$AH$5,IF($AK$3="歴月",SUMIFS($AK$11:$AK$30,$B$11:$B$30,E46)/$AL$5,"記載する期間を選択してください"))</f>
        <v>0</v>
      </c>
      <c r="F50" s="154"/>
      <c r="G50" s="154"/>
      <c r="H50" s="171"/>
      <c r="I50" s="153">
        <f>IF($AK$3="４週",SUMIFS($AK$11:$AK$30,$B$11:$B$30,I46)/4/$AH$5,IF($AK$3="歴月",SUMIFS($AK$11:$AK$30,$B$11:$B$30,I46)/$AL$5,"記載する期間を選択してください"))</f>
        <v>0</v>
      </c>
      <c r="J50" s="154"/>
      <c r="K50" s="154"/>
      <c r="L50" s="154"/>
      <c r="M50" s="154"/>
      <c r="N50" s="171"/>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49"/>
    </row>
    <row r="51" spans="1:40" ht="5.0999999999999996" customHeight="1">
      <c r="A51" s="149"/>
      <c r="B51" s="145"/>
      <c r="C51" s="179">
        <v>2</v>
      </c>
      <c r="D51" s="179"/>
      <c r="E51" s="179">
        <v>3</v>
      </c>
      <c r="F51" s="179"/>
      <c r="G51" s="179"/>
      <c r="H51" s="179"/>
      <c r="I51" s="179">
        <v>4</v>
      </c>
      <c r="J51" s="179"/>
      <c r="K51" s="179"/>
      <c r="L51" s="179"/>
      <c r="M51" s="179"/>
      <c r="N51" s="179"/>
      <c r="O51" s="179">
        <v>5</v>
      </c>
      <c r="P51" s="179"/>
      <c r="Q51" s="179"/>
      <c r="R51" s="179"/>
      <c r="S51" s="179"/>
      <c r="T51" s="179"/>
      <c r="U51" s="179">
        <v>6</v>
      </c>
      <c r="V51" s="179"/>
      <c r="W51" s="179"/>
      <c r="X51" s="179"/>
      <c r="Y51" s="179"/>
      <c r="Z51" s="179"/>
      <c r="AA51" s="179">
        <v>7</v>
      </c>
      <c r="AB51" s="179"/>
      <c r="AC51" s="179"/>
      <c r="AD51" s="179"/>
      <c r="AE51" s="179"/>
      <c r="AF51" s="179"/>
      <c r="AG51" s="179">
        <v>8</v>
      </c>
      <c r="AH51" s="179"/>
      <c r="AI51" s="179"/>
      <c r="AJ51" s="179"/>
      <c r="AK51" s="179"/>
      <c r="AL51" s="179">
        <v>9</v>
      </c>
      <c r="AM51" s="156"/>
      <c r="AN51" s="149"/>
    </row>
    <row r="52" spans="1:40" ht="15" customHeight="1">
      <c r="A52" s="147" t="s">
        <v>170</v>
      </c>
      <c r="B52" s="159"/>
      <c r="C52" s="159"/>
      <c r="D52" s="159"/>
      <c r="E52" s="159"/>
      <c r="F52" s="178"/>
      <c r="G52" s="159"/>
      <c r="H52" s="179"/>
      <c r="I52" s="179"/>
      <c r="J52" s="179"/>
      <c r="K52" s="179"/>
      <c r="L52" s="179"/>
      <c r="M52" s="179"/>
      <c r="N52" s="179"/>
      <c r="O52" s="179"/>
      <c r="P52" s="179"/>
      <c r="Q52" s="179"/>
      <c r="R52" s="179">
        <v>6</v>
      </c>
      <c r="S52" s="179"/>
      <c r="T52" s="179"/>
      <c r="U52" s="179"/>
      <c r="V52" s="179"/>
      <c r="W52" s="179"/>
      <c r="X52" s="179">
        <v>7</v>
      </c>
      <c r="Y52" s="179"/>
      <c r="Z52" s="179"/>
      <c r="AA52" s="179"/>
      <c r="AB52" s="179"/>
      <c r="AC52" s="179"/>
      <c r="AD52" s="179">
        <v>8</v>
      </c>
      <c r="AE52" s="179"/>
      <c r="AF52" s="179"/>
      <c r="AG52" s="187"/>
      <c r="AH52" s="187"/>
      <c r="AI52" s="187"/>
      <c r="AJ52" s="187">
        <v>9</v>
      </c>
      <c r="AK52" s="179"/>
      <c r="AL52" s="179"/>
      <c r="AM52" s="149"/>
    </row>
    <row r="53" spans="1:40" s="147" customFormat="1" ht="15" customHeight="1">
      <c r="A53" s="147" t="s">
        <v>53</v>
      </c>
      <c r="B53" s="160"/>
      <c r="C53" s="160"/>
      <c r="D53" s="160"/>
      <c r="E53" s="160"/>
      <c r="F53" s="160"/>
      <c r="G53" s="160"/>
      <c r="H53" s="180"/>
      <c r="I53" s="180"/>
      <c r="J53" s="180"/>
      <c r="K53" s="180"/>
      <c r="L53" s="180"/>
      <c r="M53" s="180"/>
    </row>
    <row r="54" spans="1:40" s="147" customFormat="1" ht="15" customHeight="1">
      <c r="A54" s="147" t="s">
        <v>171</v>
      </c>
      <c r="B54" s="160"/>
      <c r="C54" s="160"/>
      <c r="D54" s="160"/>
      <c r="E54" s="160"/>
      <c r="F54" s="160"/>
      <c r="G54" s="160"/>
      <c r="H54" s="180"/>
      <c r="I54" s="180"/>
      <c r="J54" s="180"/>
      <c r="K54" s="180"/>
      <c r="L54" s="180"/>
      <c r="M54" s="180"/>
    </row>
    <row r="55" spans="1:40" s="147" customFormat="1" ht="15" customHeight="1">
      <c r="A55" s="147" t="s">
        <v>42</v>
      </c>
      <c r="B55" s="160"/>
      <c r="C55" s="160"/>
      <c r="D55" s="160"/>
      <c r="E55" s="160"/>
      <c r="F55" s="160"/>
      <c r="G55" s="160"/>
      <c r="H55" s="180"/>
      <c r="I55" s="180"/>
      <c r="J55" s="180"/>
      <c r="K55" s="180"/>
      <c r="L55" s="180"/>
      <c r="M55" s="180"/>
    </row>
    <row r="56" spans="1:40" s="147" customFormat="1" ht="15" customHeight="1">
      <c r="A56" s="147" t="s">
        <v>172</v>
      </c>
      <c r="B56" s="160"/>
      <c r="C56" s="160"/>
      <c r="D56" s="160"/>
      <c r="E56" s="160"/>
      <c r="F56" s="160"/>
      <c r="G56" s="160"/>
      <c r="H56" s="180"/>
      <c r="I56" s="180"/>
      <c r="J56" s="180"/>
      <c r="K56" s="180"/>
      <c r="L56" s="180"/>
      <c r="M56" s="180"/>
    </row>
    <row r="57" spans="1:40" ht="15" customHeight="1">
      <c r="A57" s="147" t="s">
        <v>173</v>
      </c>
      <c r="B57" s="161"/>
      <c r="C57" s="147"/>
      <c r="D57" s="147"/>
      <c r="E57" s="147"/>
      <c r="F57" s="147"/>
      <c r="G57" s="147"/>
    </row>
    <row r="58" spans="1:40" ht="15" customHeight="1">
      <c r="A58" s="147" t="s">
        <v>174</v>
      </c>
      <c r="B58" s="161"/>
      <c r="C58" s="147"/>
      <c r="D58" s="147"/>
      <c r="E58" s="147"/>
      <c r="F58" s="147"/>
      <c r="G58" s="147"/>
    </row>
    <row r="59" spans="1:40" ht="15" customHeight="1">
      <c r="A59" s="147"/>
      <c r="B59" s="157" t="s">
        <v>175</v>
      </c>
      <c r="C59" s="157" t="s">
        <v>176</v>
      </c>
      <c r="D59" s="157"/>
      <c r="E59" s="157"/>
      <c r="F59" s="147"/>
      <c r="G59" s="147"/>
    </row>
    <row r="60" spans="1:40" ht="15" customHeight="1">
      <c r="A60" s="147"/>
      <c r="B60" s="162" t="s">
        <v>180</v>
      </c>
      <c r="C60" s="168" t="s">
        <v>181</v>
      </c>
      <c r="D60" s="168"/>
      <c r="E60" s="168"/>
      <c r="F60" s="147"/>
      <c r="G60" s="147"/>
    </row>
    <row r="61" spans="1:40" ht="15" customHeight="1">
      <c r="A61" s="147"/>
      <c r="B61" s="162" t="s">
        <v>182</v>
      </c>
      <c r="C61" s="168" t="s">
        <v>183</v>
      </c>
      <c r="D61" s="168"/>
      <c r="E61" s="168"/>
      <c r="F61" s="147"/>
      <c r="G61" s="147"/>
    </row>
    <row r="62" spans="1:40" ht="15" customHeight="1">
      <c r="A62" s="147"/>
      <c r="B62" s="162" t="s">
        <v>184</v>
      </c>
      <c r="C62" s="168" t="s">
        <v>185</v>
      </c>
      <c r="D62" s="168"/>
      <c r="E62" s="168"/>
      <c r="F62" s="147"/>
      <c r="G62" s="147"/>
    </row>
    <row r="63" spans="1:40" ht="15" customHeight="1">
      <c r="A63" s="147"/>
      <c r="B63" s="162" t="s">
        <v>187</v>
      </c>
      <c r="C63" s="168" t="s">
        <v>188</v>
      </c>
      <c r="D63" s="168"/>
      <c r="E63" s="168"/>
      <c r="F63" s="147"/>
      <c r="G63" s="147"/>
    </row>
    <row r="64" spans="1:40" ht="15" customHeight="1">
      <c r="A64" s="147"/>
      <c r="B64" s="147" t="s">
        <v>190</v>
      </c>
      <c r="C64" s="147"/>
      <c r="D64" s="147"/>
      <c r="E64" s="147"/>
      <c r="F64" s="147"/>
      <c r="G64" s="147"/>
    </row>
    <row r="65" spans="1:7" ht="15" customHeight="1">
      <c r="A65" s="147"/>
      <c r="B65" s="147" t="s">
        <v>30</v>
      </c>
      <c r="C65" s="147"/>
      <c r="D65" s="147"/>
      <c r="E65" s="147"/>
      <c r="F65" s="147"/>
      <c r="G65" s="147"/>
    </row>
    <row r="66" spans="1:7" ht="15" customHeight="1">
      <c r="A66" s="147"/>
      <c r="B66" s="147" t="s">
        <v>191</v>
      </c>
      <c r="C66" s="147"/>
      <c r="D66" s="147"/>
      <c r="E66" s="147"/>
      <c r="F66" s="147"/>
      <c r="G66" s="147"/>
    </row>
    <row r="67" spans="1:7" ht="15" customHeight="1">
      <c r="A67" s="147" t="s">
        <v>192</v>
      </c>
      <c r="B67" s="161"/>
      <c r="C67" s="147"/>
      <c r="D67" s="147"/>
      <c r="E67" s="147"/>
      <c r="F67" s="147"/>
      <c r="G67" s="147"/>
    </row>
    <row r="68" spans="1:7" ht="15" customHeight="1">
      <c r="A68" s="147" t="s">
        <v>2</v>
      </c>
      <c r="B68" s="161"/>
      <c r="C68" s="147"/>
      <c r="D68" s="147"/>
      <c r="E68" s="147"/>
      <c r="F68" s="147"/>
      <c r="G68" s="147"/>
    </row>
    <row r="69" spans="1:7" ht="15" customHeight="1">
      <c r="A69" s="147" t="s">
        <v>193</v>
      </c>
      <c r="B69" s="161"/>
      <c r="C69" s="147"/>
      <c r="D69" s="147"/>
      <c r="E69" s="147"/>
      <c r="F69" s="147"/>
      <c r="G69" s="147"/>
    </row>
    <row r="70" spans="1:7" ht="15" customHeight="1">
      <c r="A70" s="147" t="s">
        <v>194</v>
      </c>
      <c r="B70" s="161"/>
      <c r="C70" s="147"/>
      <c r="D70" s="147"/>
      <c r="E70" s="147"/>
      <c r="F70" s="147"/>
      <c r="G70" s="147"/>
    </row>
    <row r="71" spans="1:7" ht="15" customHeight="1">
      <c r="A71" s="147" t="s">
        <v>195</v>
      </c>
      <c r="B71" s="161"/>
      <c r="C71" s="147"/>
      <c r="D71" s="147"/>
      <c r="E71" s="147"/>
      <c r="F71" s="147"/>
      <c r="G71" s="147"/>
    </row>
    <row r="72" spans="1:7" ht="15" customHeight="1">
      <c r="A72" s="147" t="s">
        <v>196</v>
      </c>
      <c r="B72" s="161"/>
      <c r="C72" s="147"/>
      <c r="D72" s="147"/>
      <c r="E72" s="147"/>
      <c r="F72" s="147"/>
      <c r="G72" s="147"/>
    </row>
    <row r="73" spans="1:7" ht="15" customHeight="1">
      <c r="A73" s="147"/>
      <c r="B73" s="147" t="s">
        <v>99</v>
      </c>
      <c r="C73" s="147"/>
      <c r="D73" s="147"/>
      <c r="E73" s="147"/>
      <c r="F73" s="147"/>
      <c r="G73" s="147"/>
    </row>
    <row r="74" spans="1:7" ht="15" customHeight="1">
      <c r="A74" s="147"/>
      <c r="B74" s="147" t="s">
        <v>197</v>
      </c>
      <c r="C74" s="147"/>
      <c r="D74" s="147"/>
      <c r="E74" s="147"/>
      <c r="F74" s="147"/>
      <c r="G74" s="147"/>
    </row>
    <row r="75" spans="1:7" ht="15" customHeight="1">
      <c r="A75" s="147" t="s">
        <v>133</v>
      </c>
      <c r="B75" s="161"/>
      <c r="C75" s="147"/>
      <c r="D75" s="147"/>
      <c r="E75" s="147"/>
      <c r="F75" s="147"/>
      <c r="G75" s="147"/>
    </row>
    <row r="76" spans="1:7" ht="15" customHeight="1">
      <c r="A76" s="147" t="s">
        <v>199</v>
      </c>
      <c r="B76" s="161"/>
      <c r="C76" s="147"/>
      <c r="D76" s="147"/>
      <c r="E76" s="147"/>
      <c r="F76" s="147"/>
      <c r="G76" s="147"/>
    </row>
    <row r="77" spans="1:7" ht="15" customHeight="1">
      <c r="A77" s="147" t="s">
        <v>200</v>
      </c>
      <c r="B77" s="161"/>
      <c r="C77" s="147"/>
      <c r="D77" s="147"/>
      <c r="E77" s="147"/>
      <c r="F77" s="147"/>
      <c r="G77" s="147"/>
    </row>
    <row r="78" spans="1:7" ht="15" customHeight="1">
      <c r="A78" s="147" t="s">
        <v>201</v>
      </c>
      <c r="B78" s="161"/>
      <c r="C78" s="147"/>
      <c r="D78" s="147"/>
      <c r="E78" s="147"/>
      <c r="F78" s="147"/>
      <c r="G78" s="147"/>
    </row>
    <row r="79" spans="1:7" ht="15" customHeight="1">
      <c r="A79" s="147" t="s">
        <v>203</v>
      </c>
      <c r="B79" s="161"/>
      <c r="C79" s="147"/>
      <c r="D79" s="147"/>
      <c r="E79" s="147"/>
      <c r="F79" s="147"/>
      <c r="G79" s="147"/>
    </row>
    <row r="80" spans="1:7" ht="15" customHeight="1">
      <c r="A80" s="147" t="s">
        <v>60</v>
      </c>
      <c r="B80" s="161"/>
      <c r="C80" s="147"/>
      <c r="D80" s="147"/>
      <c r="E80" s="147"/>
      <c r="F80" s="147"/>
      <c r="G80" s="147"/>
    </row>
    <row r="81" spans="1:7" ht="15" customHeight="1">
      <c r="A81" s="147" t="s">
        <v>205</v>
      </c>
      <c r="B81" s="161"/>
      <c r="C81" s="147"/>
      <c r="D81" s="147"/>
      <c r="E81" s="147"/>
      <c r="F81" s="147"/>
      <c r="G81" s="147"/>
    </row>
    <row r="82" spans="1:7" ht="15" customHeight="1">
      <c r="A82" s="147" t="s">
        <v>206</v>
      </c>
      <c r="B82" s="161"/>
      <c r="C82" s="147"/>
      <c r="D82" s="147"/>
      <c r="E82" s="147"/>
      <c r="F82" s="147"/>
      <c r="G82" s="147"/>
    </row>
  </sheetData>
  <mergeCells count="129">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9:C39"/>
    <mergeCell ref="F39:H39"/>
    <mergeCell ref="I39:K39"/>
    <mergeCell ref="M39:AG39"/>
    <mergeCell ref="AH39:AL39"/>
    <mergeCell ref="AM39:AN39"/>
    <mergeCell ref="A40:C40"/>
    <mergeCell ref="F40:H40"/>
    <mergeCell ref="I40:K40"/>
    <mergeCell ref="Q40:AG40"/>
    <mergeCell ref="AH40:AI40"/>
    <mergeCell ref="AK40:AL40"/>
    <mergeCell ref="A41:C41"/>
    <mergeCell ref="Q41:AG41"/>
    <mergeCell ref="AH41:AI41"/>
    <mergeCell ref="AK41:AL41"/>
    <mergeCell ref="A42:C42"/>
    <mergeCell ref="F42:H42"/>
    <mergeCell ref="I42:K42"/>
    <mergeCell ref="Q42:AG42"/>
    <mergeCell ref="AH42:AI42"/>
    <mergeCell ref="AK42:AL42"/>
    <mergeCell ref="N43:AG43"/>
    <mergeCell ref="AH43:AL43"/>
    <mergeCell ref="AM43:AN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C50:D50"/>
    <mergeCell ref="E50:H50"/>
    <mergeCell ref="I50:N50"/>
    <mergeCell ref="O50:T50"/>
    <mergeCell ref="U50:Z50"/>
    <mergeCell ref="AA50:AF50"/>
    <mergeCell ref="AG50:AK50"/>
    <mergeCell ref="AL50:AM50"/>
    <mergeCell ref="C59:E59"/>
    <mergeCell ref="C60:E60"/>
    <mergeCell ref="C61:E61"/>
    <mergeCell ref="C62:E62"/>
    <mergeCell ref="C63:E63"/>
    <mergeCell ref="A7:A10"/>
    <mergeCell ref="B7:B8"/>
    <mergeCell ref="C7:C10"/>
    <mergeCell ref="D7:D10"/>
    <mergeCell ref="E7:E10"/>
    <mergeCell ref="AK7:AK10"/>
    <mergeCell ref="AL7:AL10"/>
    <mergeCell ref="AM7:AN10"/>
    <mergeCell ref="B9:B10"/>
    <mergeCell ref="AM31:AN32"/>
    <mergeCell ref="M40:M42"/>
    <mergeCell ref="N40:P42"/>
    <mergeCell ref="AM40:AN42"/>
  </mergeCells>
  <phoneticPr fontId="4"/>
  <dataValidations count="8">
    <dataValidation type="list" allowBlank="1" showDropDown="0" showInputMessage="1" showErrorMessage="1" sqref="C11:C30">
      <formula1>"A,B,C,D"</formula1>
    </dataValidation>
    <dataValidation operator="greaterThanOrEqual" allowBlank="1" showDropDown="0" showInputMessage="1" showErrorMessage="1" sqref="X38 I44 U38 I34:I37 L34:L36 L44"/>
    <dataValidation type="whole" operator="greaterThanOrEqual" allowBlank="1" showDropDown="0" showInputMessage="1" showErrorMessage="1" sqref="D40:F41">
      <formula1>0</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type="list" allowBlank="1" showDropDown="0" showInputMessage="1" showErrorMessage="1" sqref="M40:M43">
      <formula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usePrinterDefaults="1"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8"/>
  <dimension ref="A1:AN82"/>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5" style="146" customWidth="1"/>
    <col min="3" max="3" width="7.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4.95"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257</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100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7"/>
      <c r="AL11" s="248"/>
      <c r="AM11" s="199"/>
      <c r="AN11" s="199"/>
    </row>
    <row r="12" spans="1:40" ht="18" customHeight="1">
      <c r="A12" s="152">
        <v>2</v>
      </c>
      <c r="B12" s="206" t="s">
        <v>128</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ref="AK12:AK31" si="0">+SUM(F12:AJ12)</f>
        <v>0</v>
      </c>
      <c r="AL12" s="196">
        <f t="shared" ref="AL12:AL31" si="1">IF($AK$3="４週",AK12/4,AK12/(DAY(EOMONTH($F$9,0))/7))</f>
        <v>0</v>
      </c>
      <c r="AM12" s="199"/>
      <c r="AN12" s="199"/>
    </row>
    <row r="13" spans="1:40" ht="18" customHeight="1">
      <c r="A13" s="152">
        <v>3</v>
      </c>
      <c r="B13" s="206" t="s">
        <v>128</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215</v>
      </c>
      <c r="C14" s="167" t="s">
        <v>184</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t="s">
        <v>215</v>
      </c>
      <c r="C15" s="167" t="s">
        <v>184</v>
      </c>
      <c r="D15" s="210"/>
      <c r="E15" s="216" t="s">
        <v>216</v>
      </c>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t="s">
        <v>215</v>
      </c>
      <c r="C16" s="167" t="s">
        <v>187</v>
      </c>
      <c r="D16" s="210"/>
      <c r="E16" s="216" t="s">
        <v>217</v>
      </c>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t="s">
        <v>215</v>
      </c>
      <c r="C17" s="167" t="s">
        <v>187</v>
      </c>
      <c r="D17" s="210"/>
      <c r="E17" s="216" t="s">
        <v>84</v>
      </c>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t="s">
        <v>215</v>
      </c>
      <c r="C18" s="167" t="s">
        <v>187</v>
      </c>
      <c r="D18" s="210"/>
      <c r="E18" s="216" t="s">
        <v>218</v>
      </c>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t="s">
        <v>215</v>
      </c>
      <c r="C19" s="167" t="s">
        <v>187</v>
      </c>
      <c r="D19" s="210"/>
      <c r="E19" s="216" t="s">
        <v>219</v>
      </c>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t="s">
        <v>215</v>
      </c>
      <c r="C20" s="167" t="s">
        <v>187</v>
      </c>
      <c r="D20" s="210"/>
      <c r="E20" s="216" t="s">
        <v>220</v>
      </c>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v>12</v>
      </c>
      <c r="G32" s="177">
        <v>20</v>
      </c>
      <c r="H32" s="177">
        <v>12</v>
      </c>
      <c r="I32" s="177">
        <v>20</v>
      </c>
      <c r="J32" s="177">
        <v>12</v>
      </c>
      <c r="K32" s="177">
        <v>20</v>
      </c>
      <c r="L32" s="177">
        <v>12</v>
      </c>
      <c r="M32" s="177">
        <v>20</v>
      </c>
      <c r="N32" s="177">
        <v>12</v>
      </c>
      <c r="O32" s="177">
        <v>20</v>
      </c>
      <c r="P32" s="177">
        <v>12</v>
      </c>
      <c r="Q32" s="177">
        <v>20</v>
      </c>
      <c r="R32" s="177">
        <v>12</v>
      </c>
      <c r="S32" s="177">
        <v>20</v>
      </c>
      <c r="T32" s="177">
        <v>12</v>
      </c>
      <c r="U32" s="177">
        <v>20</v>
      </c>
      <c r="V32" s="177">
        <v>12</v>
      </c>
      <c r="W32" s="177">
        <v>20</v>
      </c>
      <c r="X32" s="177">
        <v>12</v>
      </c>
      <c r="Y32" s="177">
        <v>20</v>
      </c>
      <c r="Z32" s="177">
        <v>12</v>
      </c>
      <c r="AA32" s="177">
        <v>20</v>
      </c>
      <c r="AB32" s="177">
        <v>12</v>
      </c>
      <c r="AC32" s="177">
        <v>20</v>
      </c>
      <c r="AD32" s="177">
        <v>12</v>
      </c>
      <c r="AE32" s="177">
        <v>20</v>
      </c>
      <c r="AF32" s="177">
        <v>12</v>
      </c>
      <c r="AG32" s="177">
        <v>20</v>
      </c>
      <c r="AH32" s="177">
        <v>12</v>
      </c>
      <c r="AI32" s="177">
        <v>20</v>
      </c>
      <c r="AJ32" s="177">
        <v>10</v>
      </c>
      <c r="AK32" s="176"/>
      <c r="AL32" s="197"/>
      <c r="AM32" s="151"/>
      <c r="AN32" s="151"/>
    </row>
    <row r="33" spans="1:40"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0" ht="5.0999999999999996" customHeight="1">
      <c r="A34" s="160"/>
      <c r="B34" s="160"/>
      <c r="C34" s="160"/>
      <c r="D34" s="211"/>
      <c r="E34" s="211"/>
      <c r="F34" s="211"/>
      <c r="G34" s="211"/>
      <c r="H34" s="211"/>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222"/>
      <c r="AK34" s="147"/>
      <c r="AL34" s="155"/>
      <c r="AM34" s="155"/>
      <c r="AN34" s="149"/>
    </row>
    <row r="35" spans="1:40" ht="5.0999999999999996" customHeight="1">
      <c r="A35" s="160"/>
      <c r="B35" s="160"/>
      <c r="C35" s="160"/>
      <c r="D35" s="211"/>
      <c r="E35" s="211"/>
      <c r="F35" s="211"/>
      <c r="G35" s="211"/>
      <c r="H35" s="211"/>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222"/>
      <c r="AK35" s="147"/>
      <c r="AL35" s="155"/>
      <c r="AM35" s="155"/>
      <c r="AN35" s="149"/>
    </row>
    <row r="36" spans="1:40" ht="5.0999999999999996" customHeight="1">
      <c r="A36" s="160"/>
      <c r="B36" s="160"/>
      <c r="C36" s="160"/>
      <c r="D36" s="211"/>
      <c r="E36" s="211"/>
      <c r="F36" s="211"/>
      <c r="G36" s="211"/>
      <c r="H36" s="211"/>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222"/>
      <c r="AK36" s="147"/>
      <c r="AL36" s="155"/>
      <c r="AM36" s="155"/>
      <c r="AN36" s="149"/>
    </row>
    <row r="37" spans="1:40" ht="18" customHeight="1">
      <c r="A37" s="180" t="s">
        <v>221</v>
      </c>
      <c r="B37" s="147"/>
      <c r="D37" s="147"/>
      <c r="E37" s="147"/>
      <c r="F37" s="147"/>
      <c r="G37" s="147"/>
      <c r="H37" s="147"/>
      <c r="I37" s="147"/>
      <c r="J37" s="147"/>
      <c r="K37" s="147"/>
    </row>
    <row r="38" spans="1:40" ht="18" customHeight="1">
      <c r="A38" s="200" t="s">
        <v>222</v>
      </c>
      <c r="B38" s="200"/>
      <c r="M38" s="180" t="s">
        <v>223</v>
      </c>
      <c r="N38" s="147"/>
      <c r="P38" s="147"/>
      <c r="Q38" s="147"/>
      <c r="R38" s="147"/>
      <c r="S38" s="147"/>
      <c r="T38" s="147"/>
      <c r="U38" s="225" t="str">
        <f>IF(COUNTIF(M40:M43,"○")&gt;1,"いずれか１つを選択してください。","")</f>
        <v/>
      </c>
      <c r="V38" s="147"/>
      <c r="W38" s="147"/>
      <c r="X38" s="147"/>
      <c r="Y38" s="147"/>
      <c r="Z38" s="147"/>
      <c r="AA38" s="147"/>
      <c r="AB38" s="147"/>
      <c r="AC38" s="147"/>
      <c r="AD38" s="147"/>
      <c r="AE38" s="147"/>
      <c r="AF38" s="147"/>
      <c r="AG38" s="147"/>
      <c r="AH38" s="147"/>
      <c r="AI38" s="147"/>
      <c r="AJ38" s="147"/>
      <c r="AK38" s="222"/>
      <c r="AL38" s="147"/>
      <c r="AM38" s="155"/>
      <c r="AN38" s="155"/>
    </row>
    <row r="39" spans="1:40" ht="18.75" customHeight="1">
      <c r="A39" s="201"/>
      <c r="B39" s="201"/>
      <c r="C39" s="201"/>
      <c r="D39" s="212">
        <f>IF(S2=1,10,IF(S2=2,11,IF(S2=3,12,S2-3)))</f>
        <v>2</v>
      </c>
      <c r="E39" s="212">
        <f>IF(S2=1,11,IF(S2=2,12,S2-2))</f>
        <v>3</v>
      </c>
      <c r="F39" s="212">
        <f>IF(S2=1,12,S2-1)</f>
        <v>4</v>
      </c>
      <c r="G39" s="212"/>
      <c r="H39" s="212"/>
      <c r="I39" s="157" t="s">
        <v>161</v>
      </c>
      <c r="J39" s="157"/>
      <c r="K39" s="157"/>
      <c r="M39" s="153" t="s">
        <v>83</v>
      </c>
      <c r="N39" s="154"/>
      <c r="O39" s="154"/>
      <c r="P39" s="154"/>
      <c r="Q39" s="154"/>
      <c r="R39" s="154"/>
      <c r="S39" s="154"/>
      <c r="T39" s="154"/>
      <c r="U39" s="154"/>
      <c r="V39" s="154"/>
      <c r="W39" s="154"/>
      <c r="X39" s="154"/>
      <c r="Y39" s="154"/>
      <c r="Z39" s="154"/>
      <c r="AA39" s="154"/>
      <c r="AB39" s="154"/>
      <c r="AC39" s="154"/>
      <c r="AD39" s="154"/>
      <c r="AE39" s="154"/>
      <c r="AF39" s="154"/>
      <c r="AG39" s="154"/>
      <c r="AH39" s="242" t="s">
        <v>224</v>
      </c>
      <c r="AI39" s="244"/>
      <c r="AJ39" s="244"/>
      <c r="AK39" s="244"/>
      <c r="AL39" s="249"/>
      <c r="AM39" s="195" t="s">
        <v>57</v>
      </c>
      <c r="AN39" s="195"/>
    </row>
    <row r="40" spans="1:40" ht="18" customHeight="1">
      <c r="A40" s="195" t="s">
        <v>253</v>
      </c>
      <c r="B40" s="195"/>
      <c r="C40" s="195"/>
      <c r="D40" s="213">
        <v>80</v>
      </c>
      <c r="E40" s="213">
        <v>80</v>
      </c>
      <c r="F40" s="213">
        <v>81</v>
      </c>
      <c r="G40" s="213"/>
      <c r="H40" s="213"/>
      <c r="I40" s="157">
        <f>SUM(D40:F40)</f>
        <v>241</v>
      </c>
      <c r="J40" s="157"/>
      <c r="K40" s="157"/>
      <c r="M40" s="217" t="s">
        <v>227</v>
      </c>
      <c r="N40" s="164" t="s">
        <v>229</v>
      </c>
      <c r="O40" s="226"/>
      <c r="P40" s="232"/>
      <c r="Q40" s="235" t="s">
        <v>156</v>
      </c>
      <c r="R40" s="236"/>
      <c r="S40" s="236"/>
      <c r="T40" s="236"/>
      <c r="U40" s="236"/>
      <c r="V40" s="236"/>
      <c r="W40" s="236"/>
      <c r="X40" s="236"/>
      <c r="Y40" s="236"/>
      <c r="Z40" s="236"/>
      <c r="AA40" s="236"/>
      <c r="AB40" s="236"/>
      <c r="AC40" s="236"/>
      <c r="AD40" s="236"/>
      <c r="AE40" s="236"/>
      <c r="AF40" s="236"/>
      <c r="AG40" s="239"/>
      <c r="AH40" s="207">
        <f>SUM(F32:AJ32)</f>
        <v>490</v>
      </c>
      <c r="AI40" s="192"/>
      <c r="AJ40" s="171" t="s">
        <v>230</v>
      </c>
      <c r="AK40" s="207">
        <f>ROUNDUP(AH40/450,0)</f>
        <v>2</v>
      </c>
      <c r="AL40" s="192"/>
      <c r="AM40" s="157">
        <f>MIN(AH40:AK42)</f>
        <v>1</v>
      </c>
      <c r="AN40" s="157"/>
    </row>
    <row r="41" spans="1:40" ht="18" customHeight="1">
      <c r="A41" s="227"/>
      <c r="B41" s="227"/>
      <c r="C41" s="227"/>
      <c r="D41" s="155"/>
      <c r="E41" s="155"/>
      <c r="F41" s="155"/>
      <c r="G41" s="155"/>
      <c r="H41" s="155"/>
      <c r="I41" s="155" t="s">
        <v>234</v>
      </c>
      <c r="J41" s="155"/>
      <c r="K41" s="155"/>
      <c r="M41" s="218"/>
      <c r="N41" s="165"/>
      <c r="O41" s="227"/>
      <c r="P41" s="233"/>
      <c r="Q41" s="223" t="s">
        <v>17</v>
      </c>
      <c r="R41" s="229"/>
      <c r="S41" s="229"/>
      <c r="T41" s="229"/>
      <c r="U41" s="229"/>
      <c r="V41" s="229"/>
      <c r="W41" s="229"/>
      <c r="X41" s="229"/>
      <c r="Y41" s="229"/>
      <c r="Z41" s="229"/>
      <c r="AA41" s="229"/>
      <c r="AB41" s="229"/>
      <c r="AC41" s="229"/>
      <c r="AD41" s="229"/>
      <c r="AE41" s="229"/>
      <c r="AF41" s="229"/>
      <c r="AG41" s="240"/>
      <c r="AH41" s="153">
        <f>COUNTA(B12:B30)</f>
        <v>9</v>
      </c>
      <c r="AI41" s="154"/>
      <c r="AJ41" s="245" t="s">
        <v>233</v>
      </c>
      <c r="AK41" s="207">
        <f>ROUNDUP(AH41/10,0)</f>
        <v>1</v>
      </c>
      <c r="AL41" s="192"/>
      <c r="AM41" s="157"/>
      <c r="AN41" s="157"/>
    </row>
    <row r="42" spans="1:40" ht="18" customHeight="1">
      <c r="A42" s="155"/>
      <c r="B42" s="155"/>
      <c r="C42" s="155"/>
      <c r="D42" s="155"/>
      <c r="E42" s="155"/>
      <c r="F42" s="155"/>
      <c r="G42" s="155"/>
      <c r="H42" s="155"/>
      <c r="I42" s="157">
        <f>I40/3</f>
        <v>80.333333333333329</v>
      </c>
      <c r="J42" s="157"/>
      <c r="K42" s="157"/>
      <c r="M42" s="219"/>
      <c r="N42" s="166"/>
      <c r="O42" s="228"/>
      <c r="P42" s="234"/>
      <c r="Q42" s="223" t="s">
        <v>226</v>
      </c>
      <c r="R42" s="229"/>
      <c r="S42" s="229"/>
      <c r="T42" s="229"/>
      <c r="U42" s="229"/>
      <c r="V42" s="229"/>
      <c r="W42" s="229"/>
      <c r="X42" s="229"/>
      <c r="Y42" s="229"/>
      <c r="Z42" s="229"/>
      <c r="AA42" s="229"/>
      <c r="AB42" s="229"/>
      <c r="AC42" s="229"/>
      <c r="AD42" s="229"/>
      <c r="AE42" s="229"/>
      <c r="AF42" s="229"/>
      <c r="AG42" s="240"/>
      <c r="AH42" s="207">
        <f>ROUNDDOWN(I42,1)</f>
        <v>80.3</v>
      </c>
      <c r="AI42" s="192"/>
      <c r="AJ42" s="246" t="s">
        <v>233</v>
      </c>
      <c r="AK42" s="207">
        <f>ROUNDUP(AH42/40,0)</f>
        <v>3</v>
      </c>
      <c r="AL42" s="192"/>
      <c r="AM42" s="157"/>
      <c r="AN42" s="157"/>
    </row>
    <row r="43" spans="1:40" ht="18" customHeight="1">
      <c r="B43" s="149"/>
      <c r="I43" s="155"/>
      <c r="J43" s="155"/>
      <c r="K43" s="155"/>
      <c r="M43" s="213"/>
      <c r="N43" s="223" t="s">
        <v>235</v>
      </c>
      <c r="O43" s="229"/>
      <c r="P43" s="229"/>
      <c r="Q43" s="229"/>
      <c r="R43" s="229"/>
      <c r="S43" s="229"/>
      <c r="T43" s="229"/>
      <c r="U43" s="229"/>
      <c r="V43" s="229"/>
      <c r="W43" s="229"/>
      <c r="X43" s="229"/>
      <c r="Y43" s="229"/>
      <c r="Z43" s="229"/>
      <c r="AA43" s="229"/>
      <c r="AB43" s="229"/>
      <c r="AC43" s="229"/>
      <c r="AD43" s="229"/>
      <c r="AE43" s="229"/>
      <c r="AF43" s="229"/>
      <c r="AG43" s="240"/>
      <c r="AH43" s="243"/>
      <c r="AI43" s="243"/>
      <c r="AJ43" s="243"/>
      <c r="AK43" s="243"/>
      <c r="AL43" s="243"/>
      <c r="AM43" s="153" cm="1">
        <f t="array" ref="AM43">ROUNDUP(_xlfn.IFS(AM40&lt;2,1,AND(AM40&lt;=2,AM40&lt;6),AM40-1,AM40&gt;=6,AM40/2*3),1)</f>
        <v>1</v>
      </c>
      <c r="AN43" s="171"/>
    </row>
    <row r="44" spans="1:40" ht="5.0999999999999996" customHeight="1">
      <c r="A44" s="160"/>
      <c r="B44" s="160"/>
      <c r="C44" s="160"/>
      <c r="D44" s="160"/>
      <c r="E44" s="160"/>
      <c r="F44" s="160"/>
      <c r="G44" s="160"/>
      <c r="H44" s="160"/>
      <c r="I44" s="160"/>
      <c r="J44" s="147"/>
      <c r="K44" s="147"/>
      <c r="L44" s="147"/>
      <c r="M44" s="222"/>
      <c r="N44" s="147"/>
      <c r="W44" s="155"/>
      <c r="X44" s="147"/>
      <c r="Y44" s="147"/>
      <c r="Z44" s="147"/>
      <c r="AA44" s="147"/>
      <c r="AB44" s="147"/>
      <c r="AC44" s="147"/>
      <c r="AD44" s="147"/>
      <c r="AE44" s="147"/>
      <c r="AF44" s="147"/>
      <c r="AG44" s="147"/>
      <c r="AH44" s="147"/>
      <c r="AI44" s="147"/>
      <c r="AJ44" s="222"/>
      <c r="AK44" s="147"/>
      <c r="AL44" s="155"/>
      <c r="AM44" s="155"/>
      <c r="AN44" s="149"/>
    </row>
    <row r="45" spans="1:40" ht="21" customHeight="1">
      <c r="A45" s="180" t="s">
        <v>245</v>
      </c>
      <c r="B45" s="145"/>
      <c r="C45" s="156"/>
      <c r="D45" s="156"/>
      <c r="E45" s="156"/>
      <c r="F45" s="156"/>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56"/>
      <c r="AM45" s="156"/>
      <c r="AN45" s="149"/>
    </row>
    <row r="46" spans="1:40" ht="24.95" customHeight="1">
      <c r="A46" s="149"/>
      <c r="B46" s="155"/>
      <c r="C46" s="207" t="str">
        <f>IF(VLOOKUP($AK$1,選択肢!$A$1:$J$32,C51,FALSE)=0,"-",VLOOKUP($AK$1,選択肢!$A$1:$J$32,C51,FALSE))</f>
        <v>管理者</v>
      </c>
      <c r="D46" s="214"/>
      <c r="E46" s="195" t="str">
        <f>IF(VLOOKUP($AK$1,選択肢!$A$1:$J$32,E51,FALSE)=0,"-",VLOOKUP($AK$1,選択肢!$A$1:$J$32,E51,FALSE))</f>
        <v>サービス提供責任者</v>
      </c>
      <c r="F46" s="195"/>
      <c r="G46" s="195"/>
      <c r="H46" s="195"/>
      <c r="I46" s="207" t="str">
        <f>IF(VLOOKUP($AK$1,選択肢!$A$1:$J$32,I51,FALSE)=0,"-",VLOOKUP($AK$1,選択肢!$A$1:$J$32,I51,FALSE))</f>
        <v>従業者</v>
      </c>
      <c r="J46" s="214"/>
      <c r="K46" s="214"/>
      <c r="L46" s="214"/>
      <c r="M46" s="214"/>
      <c r="N46" s="192"/>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149"/>
    </row>
    <row r="47" spans="1:40" ht="18" customHeight="1">
      <c r="A47" s="149"/>
      <c r="B47" s="155"/>
      <c r="C47" s="153" t="s">
        <v>246</v>
      </c>
      <c r="D47" s="153" t="s">
        <v>247</v>
      </c>
      <c r="E47" s="157" t="s">
        <v>246</v>
      </c>
      <c r="F47" s="157" t="s">
        <v>247</v>
      </c>
      <c r="G47" s="157"/>
      <c r="H47" s="157"/>
      <c r="I47" s="153" t="s">
        <v>246</v>
      </c>
      <c r="J47" s="154"/>
      <c r="K47" s="171"/>
      <c r="L47" s="153" t="s">
        <v>247</v>
      </c>
      <c r="M47" s="154"/>
      <c r="N47" s="171"/>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49"/>
    </row>
    <row r="48" spans="1:40" ht="18" customHeight="1">
      <c r="A48" s="149"/>
      <c r="B48" s="157" t="s">
        <v>249</v>
      </c>
      <c r="C48" s="157">
        <f>COUNTIFS($B$11:$B$30,C$46,$C$11:$C$30,"A",$E$11:$E$30,"*")</f>
        <v>1</v>
      </c>
      <c r="D48" s="157">
        <f>COUNTIFS($B$11:$B$30,C$46,$C$11:$C$30,"B",$E$11:$E$30,"*")</f>
        <v>0</v>
      </c>
      <c r="E48" s="157">
        <f>COUNTIFS($B$11:$B$30,E$46,$C$11:$C$30,"A",$E$11:$E$30,"*")</f>
        <v>0</v>
      </c>
      <c r="F48" s="153">
        <f>COUNTIFS($B$11:$B$30,E$46,$C$11:$C$30,"B",$E$11:$E$30,"*")</f>
        <v>1</v>
      </c>
      <c r="G48" s="154"/>
      <c r="H48" s="171"/>
      <c r="I48" s="153">
        <f>COUNTIFS($B$11:$B$30,I$46,$C$11:$C$30,"A",$E$11:$E$30,"*")</f>
        <v>0</v>
      </c>
      <c r="J48" s="154"/>
      <c r="K48" s="171"/>
      <c r="L48" s="153">
        <f>COUNTIFS($B$11:$B$30,I$46,$C$11:$C$30,"B",$E$11:$E$30,"*")</f>
        <v>0</v>
      </c>
      <c r="M48" s="154"/>
      <c r="N48" s="171"/>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49"/>
    </row>
    <row r="49" spans="1:40" ht="18" customHeight="1">
      <c r="A49" s="149"/>
      <c r="B49" s="195" t="s">
        <v>251</v>
      </c>
      <c r="C49" s="208"/>
      <c r="D49" s="208"/>
      <c r="E49" s="157">
        <f>COUNTIFS($B$11:$B$30,E$46,$C$11:$C$30,"C",$E$11:$E$30,"*")</f>
        <v>1</v>
      </c>
      <c r="F49" s="153">
        <f>COUNTIFS($B$11:$B$30,E$46,$C$11:$C$30,"D",$E$11:$E$30,"*")</f>
        <v>0</v>
      </c>
      <c r="G49" s="154"/>
      <c r="H49" s="171"/>
      <c r="I49" s="153">
        <f>COUNTIFS($B$11:$B$30,I$46,$C$11:$C$30,"C",$E$11:$E$30,"*")</f>
        <v>2</v>
      </c>
      <c r="J49" s="154"/>
      <c r="K49" s="171"/>
      <c r="L49" s="153">
        <f>COUNTIFS($B$11:$B$30,I$46,$C$11:$C$30,"D",$E$11:$E$30,"*")</f>
        <v>5</v>
      </c>
      <c r="M49" s="154"/>
      <c r="N49" s="171"/>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49"/>
    </row>
    <row r="50" spans="1:40" ht="18" customHeight="1">
      <c r="A50" s="149"/>
      <c r="B50" s="195" t="s">
        <v>252</v>
      </c>
      <c r="C50" s="209"/>
      <c r="D50" s="215"/>
      <c r="E50" s="153">
        <f>IF($AK$3="４週",SUMIFS($AK$11:$AK$30,$B$11:$B$30,E46)/4/$AH$5,IF($AK$3="歴月",SUMIFS($AK$11:$AK$30,$B$11:$B$30,E46)/$AL$5,"記載する期間を選択してください"))</f>
        <v>0</v>
      </c>
      <c r="F50" s="154"/>
      <c r="G50" s="154"/>
      <c r="H50" s="171"/>
      <c r="I50" s="153">
        <f>IF($AK$3="４週",SUMIFS($AK$11:$AK$30,$B$11:$B$30,I46)/4/$AH$5,IF($AK$3="歴月",SUMIFS($AK$11:$AK$30,$B$11:$B$30,I46)/$AL$5,"記載する期間を選択してください"))</f>
        <v>0</v>
      </c>
      <c r="J50" s="154"/>
      <c r="K50" s="154"/>
      <c r="L50" s="154"/>
      <c r="M50" s="154"/>
      <c r="N50" s="171"/>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49"/>
    </row>
    <row r="51" spans="1:40" ht="5.0999999999999996" customHeight="1">
      <c r="A51" s="149"/>
      <c r="B51" s="145"/>
      <c r="C51" s="179">
        <v>2</v>
      </c>
      <c r="D51" s="179"/>
      <c r="E51" s="179">
        <v>3</v>
      </c>
      <c r="F51" s="179"/>
      <c r="G51" s="179"/>
      <c r="H51" s="179"/>
      <c r="I51" s="179">
        <v>4</v>
      </c>
      <c r="J51" s="179"/>
      <c r="K51" s="179"/>
      <c r="L51" s="179"/>
      <c r="M51" s="179"/>
      <c r="N51" s="179"/>
      <c r="O51" s="179">
        <v>5</v>
      </c>
      <c r="P51" s="179"/>
      <c r="Q51" s="179"/>
      <c r="R51" s="179"/>
      <c r="S51" s="179"/>
      <c r="T51" s="179"/>
      <c r="U51" s="179">
        <v>6</v>
      </c>
      <c r="V51" s="179"/>
      <c r="W51" s="179"/>
      <c r="X51" s="179"/>
      <c r="Y51" s="179"/>
      <c r="Z51" s="179"/>
      <c r="AA51" s="179">
        <v>7</v>
      </c>
      <c r="AB51" s="179"/>
      <c r="AC51" s="179"/>
      <c r="AD51" s="179"/>
      <c r="AE51" s="179"/>
      <c r="AF51" s="179"/>
      <c r="AG51" s="179">
        <v>8</v>
      </c>
      <c r="AH51" s="179"/>
      <c r="AI51" s="179"/>
      <c r="AJ51" s="179"/>
      <c r="AK51" s="179"/>
      <c r="AL51" s="179">
        <v>9</v>
      </c>
      <c r="AM51" s="156"/>
      <c r="AN51" s="149"/>
    </row>
    <row r="52" spans="1:40" ht="15" customHeight="1">
      <c r="A52" s="147" t="s">
        <v>170</v>
      </c>
      <c r="B52" s="159"/>
      <c r="C52" s="159"/>
      <c r="D52" s="159"/>
      <c r="E52" s="159"/>
      <c r="F52" s="178"/>
      <c r="G52" s="159"/>
      <c r="H52" s="179"/>
      <c r="I52" s="179"/>
      <c r="J52" s="179"/>
      <c r="K52" s="179"/>
      <c r="L52" s="179"/>
      <c r="M52" s="179"/>
      <c r="N52" s="179"/>
      <c r="O52" s="179"/>
      <c r="P52" s="179"/>
      <c r="Q52" s="179"/>
      <c r="R52" s="179">
        <v>6</v>
      </c>
      <c r="S52" s="179"/>
      <c r="T52" s="179"/>
      <c r="U52" s="179"/>
      <c r="V52" s="179"/>
      <c r="W52" s="179"/>
      <c r="X52" s="179">
        <v>7</v>
      </c>
      <c r="Y52" s="179"/>
      <c r="Z52" s="179"/>
      <c r="AA52" s="179"/>
      <c r="AB52" s="179"/>
      <c r="AC52" s="179"/>
      <c r="AD52" s="179">
        <v>8</v>
      </c>
      <c r="AE52" s="179"/>
      <c r="AF52" s="179"/>
      <c r="AG52" s="187"/>
      <c r="AH52" s="187"/>
      <c r="AI52" s="187"/>
      <c r="AJ52" s="187">
        <v>9</v>
      </c>
      <c r="AK52" s="179"/>
      <c r="AL52" s="179"/>
      <c r="AM52" s="149"/>
    </row>
    <row r="53" spans="1:40" s="147" customFormat="1" ht="15" customHeight="1">
      <c r="A53" s="147" t="s">
        <v>53</v>
      </c>
      <c r="B53" s="160"/>
      <c r="C53" s="160"/>
      <c r="D53" s="160"/>
      <c r="E53" s="160"/>
      <c r="F53" s="160"/>
      <c r="G53" s="160"/>
      <c r="H53" s="180"/>
      <c r="I53" s="180"/>
      <c r="J53" s="180"/>
      <c r="K53" s="180"/>
      <c r="L53" s="180"/>
      <c r="M53" s="180"/>
    </row>
    <row r="54" spans="1:40" s="147" customFormat="1" ht="15" customHeight="1">
      <c r="A54" s="147" t="s">
        <v>171</v>
      </c>
      <c r="B54" s="160"/>
      <c r="C54" s="160"/>
      <c r="D54" s="160"/>
      <c r="E54" s="160"/>
      <c r="F54" s="160"/>
      <c r="G54" s="160"/>
      <c r="H54" s="180"/>
      <c r="I54" s="180"/>
      <c r="J54" s="180"/>
      <c r="K54" s="180"/>
      <c r="L54" s="180"/>
      <c r="M54" s="180"/>
    </row>
    <row r="55" spans="1:40" s="147" customFormat="1" ht="15" customHeight="1">
      <c r="A55" s="147" t="s">
        <v>42</v>
      </c>
      <c r="B55" s="160"/>
      <c r="C55" s="160"/>
      <c r="D55" s="160"/>
      <c r="E55" s="160"/>
      <c r="F55" s="160"/>
      <c r="G55" s="160"/>
      <c r="H55" s="180"/>
      <c r="I55" s="180"/>
      <c r="J55" s="180"/>
      <c r="K55" s="180"/>
      <c r="L55" s="180"/>
      <c r="M55" s="180"/>
    </row>
    <row r="56" spans="1:40" s="147" customFormat="1" ht="15" customHeight="1">
      <c r="A56" s="147" t="s">
        <v>172</v>
      </c>
      <c r="B56" s="160"/>
      <c r="C56" s="160"/>
      <c r="D56" s="160"/>
      <c r="E56" s="160"/>
      <c r="F56" s="160"/>
      <c r="G56" s="160"/>
      <c r="H56" s="180"/>
      <c r="I56" s="180"/>
      <c r="J56" s="180"/>
      <c r="K56" s="180"/>
      <c r="L56" s="180"/>
      <c r="M56" s="180"/>
    </row>
    <row r="57" spans="1:40" ht="15" customHeight="1">
      <c r="A57" s="147" t="s">
        <v>173</v>
      </c>
      <c r="B57" s="161"/>
      <c r="C57" s="147"/>
      <c r="D57" s="147"/>
      <c r="E57" s="147"/>
      <c r="F57" s="147"/>
      <c r="G57" s="147"/>
    </row>
    <row r="58" spans="1:40" ht="15" customHeight="1">
      <c r="A58" s="147" t="s">
        <v>174</v>
      </c>
      <c r="B58" s="161"/>
      <c r="C58" s="147"/>
      <c r="D58" s="147"/>
      <c r="E58" s="147"/>
      <c r="F58" s="147"/>
      <c r="G58" s="147"/>
    </row>
    <row r="59" spans="1:40" ht="15" customHeight="1">
      <c r="A59" s="147"/>
      <c r="B59" s="157" t="s">
        <v>175</v>
      </c>
      <c r="C59" s="157" t="s">
        <v>176</v>
      </c>
      <c r="D59" s="157"/>
      <c r="E59" s="157"/>
      <c r="F59" s="147"/>
      <c r="G59" s="147"/>
    </row>
    <row r="60" spans="1:40" ht="15" customHeight="1">
      <c r="A60" s="147"/>
      <c r="B60" s="162" t="s">
        <v>180</v>
      </c>
      <c r="C60" s="168" t="s">
        <v>181</v>
      </c>
      <c r="D60" s="168"/>
      <c r="E60" s="168"/>
      <c r="F60" s="147"/>
      <c r="G60" s="147"/>
    </row>
    <row r="61" spans="1:40" ht="15" customHeight="1">
      <c r="A61" s="147"/>
      <c r="B61" s="162" t="s">
        <v>182</v>
      </c>
      <c r="C61" s="168" t="s">
        <v>183</v>
      </c>
      <c r="D61" s="168"/>
      <c r="E61" s="168"/>
      <c r="F61" s="147"/>
      <c r="G61" s="147"/>
    </row>
    <row r="62" spans="1:40" ht="15" customHeight="1">
      <c r="A62" s="147"/>
      <c r="B62" s="162" t="s">
        <v>184</v>
      </c>
      <c r="C62" s="168" t="s">
        <v>185</v>
      </c>
      <c r="D62" s="168"/>
      <c r="E62" s="168"/>
      <c r="F62" s="147"/>
      <c r="G62" s="147"/>
    </row>
    <row r="63" spans="1:40" ht="15" customHeight="1">
      <c r="A63" s="147"/>
      <c r="B63" s="162" t="s">
        <v>187</v>
      </c>
      <c r="C63" s="168" t="s">
        <v>188</v>
      </c>
      <c r="D63" s="168"/>
      <c r="E63" s="168"/>
      <c r="F63" s="147"/>
      <c r="G63" s="147"/>
    </row>
    <row r="64" spans="1:40" ht="15" customHeight="1">
      <c r="A64" s="147"/>
      <c r="B64" s="147" t="s">
        <v>190</v>
      </c>
      <c r="C64" s="147"/>
      <c r="D64" s="147"/>
      <c r="E64" s="147"/>
      <c r="F64" s="147"/>
      <c r="G64" s="147"/>
    </row>
    <row r="65" spans="1:7" ht="15" customHeight="1">
      <c r="A65" s="147"/>
      <c r="B65" s="147" t="s">
        <v>30</v>
      </c>
      <c r="C65" s="147"/>
      <c r="D65" s="147"/>
      <c r="E65" s="147"/>
      <c r="F65" s="147"/>
      <c r="G65" s="147"/>
    </row>
    <row r="66" spans="1:7" ht="15" customHeight="1">
      <c r="A66" s="147"/>
      <c r="B66" s="147" t="s">
        <v>191</v>
      </c>
      <c r="C66" s="147"/>
      <c r="D66" s="147"/>
      <c r="E66" s="147"/>
      <c r="F66" s="147"/>
      <c r="G66" s="147"/>
    </row>
    <row r="67" spans="1:7" ht="15" customHeight="1">
      <c r="A67" s="147" t="s">
        <v>192</v>
      </c>
      <c r="B67" s="161"/>
      <c r="C67" s="147"/>
      <c r="D67" s="147"/>
      <c r="E67" s="147"/>
      <c r="F67" s="147"/>
      <c r="G67" s="147"/>
    </row>
    <row r="68" spans="1:7" ht="15" customHeight="1">
      <c r="A68" s="147" t="s">
        <v>2</v>
      </c>
      <c r="B68" s="161"/>
      <c r="C68" s="147"/>
      <c r="D68" s="147"/>
      <c r="E68" s="147"/>
      <c r="F68" s="147"/>
      <c r="G68" s="147"/>
    </row>
    <row r="69" spans="1:7" ht="15" customHeight="1">
      <c r="A69" s="147" t="s">
        <v>193</v>
      </c>
      <c r="B69" s="161"/>
      <c r="C69" s="147"/>
      <c r="D69" s="147"/>
      <c r="E69" s="147"/>
      <c r="F69" s="147"/>
      <c r="G69" s="147"/>
    </row>
    <row r="70" spans="1:7" ht="15" customHeight="1">
      <c r="A70" s="147" t="s">
        <v>194</v>
      </c>
      <c r="B70" s="161"/>
      <c r="C70" s="147"/>
      <c r="D70" s="147"/>
      <c r="E70" s="147"/>
      <c r="F70" s="147"/>
      <c r="G70" s="147"/>
    </row>
    <row r="71" spans="1:7" ht="15" customHeight="1">
      <c r="A71" s="147" t="s">
        <v>195</v>
      </c>
      <c r="B71" s="161"/>
      <c r="C71" s="147"/>
      <c r="D71" s="147"/>
      <c r="E71" s="147"/>
      <c r="F71" s="147"/>
      <c r="G71" s="147"/>
    </row>
    <row r="72" spans="1:7" ht="15" customHeight="1">
      <c r="A72" s="147" t="s">
        <v>196</v>
      </c>
      <c r="B72" s="161"/>
      <c r="C72" s="147"/>
      <c r="D72" s="147"/>
      <c r="E72" s="147"/>
      <c r="F72" s="147"/>
      <c r="G72" s="147"/>
    </row>
    <row r="73" spans="1:7" ht="15" customHeight="1">
      <c r="A73" s="147"/>
      <c r="B73" s="147" t="s">
        <v>99</v>
      </c>
      <c r="C73" s="147"/>
      <c r="D73" s="147"/>
      <c r="E73" s="147"/>
      <c r="F73" s="147"/>
      <c r="G73" s="147"/>
    </row>
    <row r="74" spans="1:7" ht="15" customHeight="1">
      <c r="A74" s="147"/>
      <c r="B74" s="147" t="s">
        <v>197</v>
      </c>
      <c r="C74" s="147"/>
      <c r="D74" s="147"/>
      <c r="E74" s="147"/>
      <c r="F74" s="147"/>
      <c r="G74" s="147"/>
    </row>
    <row r="75" spans="1:7" ht="15" customHeight="1">
      <c r="A75" s="147" t="s">
        <v>133</v>
      </c>
      <c r="B75" s="161"/>
      <c r="C75" s="147"/>
      <c r="D75" s="147"/>
      <c r="E75" s="147"/>
      <c r="F75" s="147"/>
      <c r="G75" s="147"/>
    </row>
    <row r="76" spans="1:7" ht="15" customHeight="1">
      <c r="A76" s="147" t="s">
        <v>199</v>
      </c>
      <c r="B76" s="161"/>
      <c r="C76" s="147"/>
      <c r="D76" s="147"/>
      <c r="E76" s="147"/>
      <c r="F76" s="147"/>
      <c r="G76" s="147"/>
    </row>
    <row r="77" spans="1:7" ht="15" customHeight="1">
      <c r="A77" s="147" t="s">
        <v>200</v>
      </c>
      <c r="B77" s="161"/>
      <c r="C77" s="147"/>
      <c r="D77" s="147"/>
      <c r="E77" s="147"/>
      <c r="F77" s="147"/>
      <c r="G77" s="147"/>
    </row>
    <row r="78" spans="1:7" ht="15" customHeight="1">
      <c r="A78" s="147" t="s">
        <v>201</v>
      </c>
      <c r="B78" s="161"/>
      <c r="C78" s="147"/>
      <c r="D78" s="147"/>
      <c r="E78" s="147"/>
      <c r="F78" s="147"/>
      <c r="G78" s="147"/>
    </row>
    <row r="79" spans="1:7" ht="15" customHeight="1">
      <c r="A79" s="147" t="s">
        <v>203</v>
      </c>
      <c r="B79" s="161"/>
      <c r="C79" s="147"/>
      <c r="D79" s="147"/>
      <c r="E79" s="147"/>
      <c r="F79" s="147"/>
      <c r="G79" s="147"/>
    </row>
    <row r="80" spans="1:7" ht="15" customHeight="1">
      <c r="A80" s="147" t="s">
        <v>60</v>
      </c>
      <c r="B80" s="161"/>
      <c r="C80" s="147"/>
      <c r="D80" s="147"/>
      <c r="E80" s="147"/>
      <c r="F80" s="147"/>
      <c r="G80" s="147"/>
    </row>
    <row r="81" spans="1:7" ht="15" customHeight="1">
      <c r="A81" s="147" t="s">
        <v>205</v>
      </c>
      <c r="B81" s="161"/>
      <c r="C81" s="147"/>
      <c r="D81" s="147"/>
      <c r="E81" s="147"/>
      <c r="F81" s="147"/>
      <c r="G81" s="147"/>
    </row>
    <row r="82" spans="1:7" ht="15" customHeight="1">
      <c r="A82" s="147" t="s">
        <v>206</v>
      </c>
      <c r="B82" s="161"/>
      <c r="C82" s="147"/>
      <c r="D82" s="147"/>
      <c r="E82" s="147"/>
      <c r="F82" s="147"/>
      <c r="G82" s="147"/>
    </row>
  </sheetData>
  <mergeCells count="130">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9:C39"/>
    <mergeCell ref="F39:H39"/>
    <mergeCell ref="I39:K39"/>
    <mergeCell ref="M39:AG39"/>
    <mergeCell ref="AH39:AL39"/>
    <mergeCell ref="AM39:AN39"/>
    <mergeCell ref="A40:C40"/>
    <mergeCell ref="F40:H40"/>
    <mergeCell ref="I40:K40"/>
    <mergeCell ref="Q40:AG40"/>
    <mergeCell ref="AH40:AI40"/>
    <mergeCell ref="AK40:AL40"/>
    <mergeCell ref="A41:C41"/>
    <mergeCell ref="Q41:AG41"/>
    <mergeCell ref="AH41:AI41"/>
    <mergeCell ref="AK41:AL41"/>
    <mergeCell ref="A42:C42"/>
    <mergeCell ref="F42:H42"/>
    <mergeCell ref="I42:K42"/>
    <mergeCell ref="Q42:AG42"/>
    <mergeCell ref="AH42:AI42"/>
    <mergeCell ref="AK42:AL42"/>
    <mergeCell ref="I43:K43"/>
    <mergeCell ref="N43:AG43"/>
    <mergeCell ref="AH43:AL43"/>
    <mergeCell ref="AM43:AN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C50:D50"/>
    <mergeCell ref="E50:H50"/>
    <mergeCell ref="I50:N50"/>
    <mergeCell ref="O50:T50"/>
    <mergeCell ref="U50:Z50"/>
    <mergeCell ref="AA50:AF50"/>
    <mergeCell ref="AG50:AK50"/>
    <mergeCell ref="AL50:AM50"/>
    <mergeCell ref="C59:E59"/>
    <mergeCell ref="C60:E60"/>
    <mergeCell ref="C61:E61"/>
    <mergeCell ref="C62:E62"/>
    <mergeCell ref="C63:E63"/>
    <mergeCell ref="A7:A10"/>
    <mergeCell ref="B7:B8"/>
    <mergeCell ref="C7:C10"/>
    <mergeCell ref="D7:D10"/>
    <mergeCell ref="E7:E10"/>
    <mergeCell ref="AK7:AK10"/>
    <mergeCell ref="AL7:AL10"/>
    <mergeCell ref="AM7:AN10"/>
    <mergeCell ref="B9:B10"/>
    <mergeCell ref="AM31:AN32"/>
    <mergeCell ref="M40:M42"/>
    <mergeCell ref="N40:P42"/>
    <mergeCell ref="AM40:AN42"/>
  </mergeCells>
  <phoneticPr fontId="4"/>
  <dataValidations count="8">
    <dataValidation type="list" allowBlank="1" showDropDown="0" showInputMessage="1" showErrorMessage="1" sqref="C11:C30">
      <formula1>"A,B,C,D"</formula1>
    </dataValidation>
    <dataValidation operator="greaterThanOrEqual" allowBlank="1" showDropDown="0" showInputMessage="1" showErrorMessage="1" sqref="X38 I44 U38 I34:I37 L34:L36 L44"/>
    <dataValidation type="whole" operator="greaterThanOrEqual" allowBlank="1" showDropDown="0" showInputMessage="1" showErrorMessage="1" sqref="D40:F41">
      <formula1>0</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type="list" allowBlank="1" showDropDown="0" showInputMessage="1" showErrorMessage="1" sqref="M40:M43">
      <formula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usePrinterDefaults="1"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2"/>
  <dimension ref="A1:AQ81"/>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258</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100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182</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8" customHeight="1">
      <c r="A13" s="152">
        <v>3</v>
      </c>
      <c r="B13" s="206" t="s">
        <v>262</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264</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80" t="s">
        <v>155</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260">
        <v>4</v>
      </c>
      <c r="E37" s="260">
        <v>5</v>
      </c>
      <c r="F37" s="260">
        <v>6</v>
      </c>
      <c r="G37" s="260"/>
      <c r="H37" s="260"/>
      <c r="I37" s="260">
        <v>7</v>
      </c>
      <c r="J37" s="260"/>
      <c r="K37" s="260"/>
      <c r="L37" s="260">
        <v>8</v>
      </c>
      <c r="M37" s="260"/>
      <c r="N37" s="260"/>
      <c r="O37" s="260">
        <v>9</v>
      </c>
      <c r="P37" s="260"/>
      <c r="Q37" s="260"/>
      <c r="R37" s="260">
        <v>10</v>
      </c>
      <c r="S37" s="260"/>
      <c r="T37" s="260"/>
      <c r="U37" s="260">
        <v>11</v>
      </c>
      <c r="V37" s="260"/>
      <c r="W37" s="260"/>
      <c r="X37" s="260">
        <v>12</v>
      </c>
      <c r="Y37" s="260"/>
      <c r="Z37" s="260"/>
      <c r="AA37" s="260">
        <v>1</v>
      </c>
      <c r="AB37" s="260"/>
      <c r="AC37" s="260"/>
      <c r="AD37" s="260">
        <v>2</v>
      </c>
      <c r="AE37" s="260"/>
      <c r="AF37" s="260"/>
      <c r="AG37" s="260">
        <v>3</v>
      </c>
      <c r="AH37" s="260"/>
      <c r="AI37" s="260"/>
      <c r="AJ37" s="157" t="s">
        <v>265</v>
      </c>
      <c r="AK37" s="157"/>
      <c r="AL37" s="195" t="s">
        <v>266</v>
      </c>
      <c r="AM37" s="211"/>
      <c r="AN37" s="211"/>
      <c r="AO37" s="211"/>
      <c r="AP37" s="211"/>
      <c r="AQ37" s="211"/>
    </row>
    <row r="38" spans="1:43" ht="18" customHeight="1">
      <c r="A38" s="259" t="s">
        <v>267</v>
      </c>
      <c r="B38" s="259"/>
      <c r="C38" s="259"/>
      <c r="D38" s="175">
        <v>1400</v>
      </c>
      <c r="E38" s="175">
        <v>1310</v>
      </c>
      <c r="F38" s="175">
        <v>1400</v>
      </c>
      <c r="G38" s="175"/>
      <c r="H38" s="175"/>
      <c r="I38" s="175">
        <v>1470</v>
      </c>
      <c r="J38" s="175"/>
      <c r="K38" s="175"/>
      <c r="L38" s="175">
        <v>1470</v>
      </c>
      <c r="M38" s="175"/>
      <c r="N38" s="175"/>
      <c r="O38" s="175">
        <v>1330</v>
      </c>
      <c r="P38" s="175"/>
      <c r="Q38" s="175"/>
      <c r="R38" s="175">
        <v>1400</v>
      </c>
      <c r="S38" s="175"/>
      <c r="T38" s="175"/>
      <c r="U38" s="175">
        <v>1400</v>
      </c>
      <c r="V38" s="175"/>
      <c r="W38" s="175"/>
      <c r="X38" s="175">
        <v>1330</v>
      </c>
      <c r="Y38" s="175"/>
      <c r="Z38" s="175"/>
      <c r="AA38" s="175">
        <v>1330</v>
      </c>
      <c r="AB38" s="175"/>
      <c r="AC38" s="175"/>
      <c r="AD38" s="175">
        <v>1330</v>
      </c>
      <c r="AE38" s="175"/>
      <c r="AF38" s="175"/>
      <c r="AG38" s="175">
        <v>1400</v>
      </c>
      <c r="AH38" s="175"/>
      <c r="AI38" s="175"/>
      <c r="AJ38" s="168">
        <f>SUM(D38:AI38)</f>
        <v>16570</v>
      </c>
      <c r="AK38" s="168"/>
      <c r="AL38" s="264">
        <f>ROUNDUP(AJ38/AJ39,1)</f>
        <v>70</v>
      </c>
      <c r="AM38" s="211"/>
      <c r="AN38" s="211"/>
      <c r="AO38" s="211"/>
      <c r="AP38" s="211"/>
      <c r="AQ38" s="211"/>
    </row>
    <row r="39" spans="1:43" ht="18" customHeight="1">
      <c r="A39" s="259" t="s">
        <v>268</v>
      </c>
      <c r="B39" s="259"/>
      <c r="C39" s="259"/>
      <c r="D39" s="175">
        <v>20</v>
      </c>
      <c r="E39" s="175">
        <v>19</v>
      </c>
      <c r="F39" s="175">
        <v>20</v>
      </c>
      <c r="G39" s="175"/>
      <c r="H39" s="175"/>
      <c r="I39" s="175">
        <v>21</v>
      </c>
      <c r="J39" s="175"/>
      <c r="K39" s="175"/>
      <c r="L39" s="175">
        <v>21</v>
      </c>
      <c r="M39" s="175"/>
      <c r="N39" s="175"/>
      <c r="O39" s="175">
        <v>19</v>
      </c>
      <c r="P39" s="175"/>
      <c r="Q39" s="175"/>
      <c r="R39" s="175">
        <v>20</v>
      </c>
      <c r="S39" s="175"/>
      <c r="T39" s="175"/>
      <c r="U39" s="175">
        <v>20</v>
      </c>
      <c r="V39" s="175"/>
      <c r="W39" s="175"/>
      <c r="X39" s="175">
        <v>19</v>
      </c>
      <c r="Y39" s="175"/>
      <c r="Z39" s="175"/>
      <c r="AA39" s="175">
        <v>19</v>
      </c>
      <c r="AB39" s="175"/>
      <c r="AC39" s="175"/>
      <c r="AD39" s="175">
        <v>19</v>
      </c>
      <c r="AE39" s="175"/>
      <c r="AF39" s="175"/>
      <c r="AG39" s="175">
        <v>20</v>
      </c>
      <c r="AH39" s="175"/>
      <c r="AI39" s="175"/>
      <c r="AJ39" s="168">
        <f>+SUM(D39:AI39)</f>
        <v>237</v>
      </c>
      <c r="AK39" s="168"/>
      <c r="AL39" s="265"/>
      <c r="AM39" s="211"/>
      <c r="AN39" s="211"/>
      <c r="AO39" s="211"/>
      <c r="AP39" s="211"/>
      <c r="AQ39" s="211"/>
    </row>
    <row r="40" spans="1:43" ht="5.0999999999999996" customHeight="1">
      <c r="A40" s="160"/>
      <c r="B40" s="160"/>
      <c r="C40" s="160"/>
      <c r="D40" s="211"/>
      <c r="E40" s="211"/>
      <c r="F40" s="211"/>
      <c r="G40" s="211"/>
      <c r="H40" s="211"/>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222"/>
      <c r="AK40" s="147"/>
      <c r="AL40" s="155"/>
      <c r="AM40" s="155"/>
      <c r="AN40" s="149"/>
    </row>
    <row r="41" spans="1:43" ht="18" customHeight="1">
      <c r="A41" s="180" t="s">
        <v>221</v>
      </c>
      <c r="B41" s="147"/>
      <c r="D41" s="147"/>
      <c r="E41" s="147"/>
      <c r="F41" s="147"/>
      <c r="G41" s="147"/>
      <c r="H41" s="147"/>
      <c r="I41" s="147"/>
      <c r="J41" s="147"/>
      <c r="K41" s="147"/>
      <c r="L41" s="147"/>
      <c r="M41" s="147"/>
      <c r="N41" s="147"/>
      <c r="O41" s="147"/>
      <c r="P41" s="147"/>
      <c r="Q41" s="147"/>
      <c r="R41" s="147"/>
      <c r="S41" s="147"/>
      <c r="T41" s="147"/>
      <c r="U41" s="147"/>
      <c r="V41" s="147"/>
      <c r="W41" s="155"/>
      <c r="X41" s="147"/>
      <c r="Y41" s="147"/>
      <c r="Z41" s="147"/>
      <c r="AA41" s="147"/>
      <c r="AB41" s="147"/>
      <c r="AC41" s="147"/>
      <c r="AD41" s="147"/>
      <c r="AE41" s="147"/>
      <c r="AF41" s="147"/>
      <c r="AG41" s="147"/>
      <c r="AH41" s="147"/>
      <c r="AI41" s="147"/>
      <c r="AJ41" s="222"/>
      <c r="AK41" s="147"/>
      <c r="AL41" s="155"/>
      <c r="AM41" s="155"/>
      <c r="AN41" s="149"/>
    </row>
    <row r="42" spans="1:43" ht="18" customHeight="1">
      <c r="A42" s="157" t="s">
        <v>83</v>
      </c>
      <c r="B42" s="157"/>
      <c r="C42" s="157" t="s">
        <v>260</v>
      </c>
      <c r="D42" s="157"/>
      <c r="E42" s="157" t="s">
        <v>264</v>
      </c>
      <c r="F42" s="157"/>
      <c r="G42" s="157"/>
      <c r="H42" s="157"/>
      <c r="I42" s="157" t="s">
        <v>261</v>
      </c>
      <c r="J42" s="157"/>
      <c r="K42" s="157"/>
      <c r="L42" s="157"/>
      <c r="M42" s="157"/>
      <c r="N42" s="157"/>
      <c r="O42" s="211"/>
      <c r="P42" s="211"/>
      <c r="Q42" s="211"/>
      <c r="R42" s="211"/>
      <c r="S42" s="211"/>
      <c r="T42" s="211"/>
      <c r="U42" s="211"/>
      <c r="W42" s="155"/>
      <c r="X42" s="147"/>
      <c r="Y42" s="147"/>
      <c r="Z42" s="147"/>
      <c r="AA42" s="147"/>
      <c r="AB42" s="147"/>
      <c r="AC42" s="147"/>
      <c r="AD42" s="147"/>
      <c r="AE42" s="147"/>
      <c r="AF42" s="147"/>
      <c r="AG42" s="147"/>
      <c r="AH42" s="147"/>
      <c r="AI42" s="147"/>
      <c r="AJ42" s="222"/>
      <c r="AK42" s="147"/>
      <c r="AL42" s="155"/>
      <c r="AM42" s="155"/>
      <c r="AN42" s="149"/>
    </row>
    <row r="43" spans="1:43" ht="18" customHeight="1">
      <c r="A43" s="195" t="s">
        <v>57</v>
      </c>
      <c r="B43" s="195"/>
      <c r="C43" s="176">
        <f>ROUNDDOWN(IF(AL38&lt;=60,1,1+ROUNDUP((AL38-60)/40,0)),1)</f>
        <v>2</v>
      </c>
      <c r="D43" s="176"/>
      <c r="E43" s="176">
        <f>ROUNDDOWN(AL38/2,1)</f>
        <v>35</v>
      </c>
      <c r="F43" s="176"/>
      <c r="G43" s="176"/>
      <c r="H43" s="176"/>
      <c r="I43" s="176">
        <f>ROUNDDOWN(AL38/4,1)</f>
        <v>17.5</v>
      </c>
      <c r="J43" s="176"/>
      <c r="K43" s="176"/>
      <c r="L43" s="176"/>
      <c r="M43" s="176"/>
      <c r="N43" s="176"/>
      <c r="O43" s="211"/>
      <c r="P43" s="211"/>
      <c r="Q43" s="211"/>
      <c r="R43" s="211"/>
      <c r="S43" s="211"/>
      <c r="T43" s="211"/>
      <c r="U43" s="211"/>
      <c r="W43" s="155"/>
      <c r="X43" s="147"/>
      <c r="Y43" s="147"/>
      <c r="Z43" s="147"/>
      <c r="AA43" s="147"/>
      <c r="AB43" s="147"/>
      <c r="AC43" s="147"/>
      <c r="AD43" s="147"/>
      <c r="AE43" s="147"/>
      <c r="AF43" s="147"/>
      <c r="AG43" s="147"/>
      <c r="AH43" s="147"/>
      <c r="AI43" s="147"/>
      <c r="AJ43" s="222"/>
      <c r="AK43" s="147"/>
      <c r="AL43" s="155"/>
      <c r="AM43" s="155"/>
      <c r="AN43" s="149"/>
    </row>
    <row r="44" spans="1:43" ht="21" customHeight="1">
      <c r="A44" s="180" t="s">
        <v>245</v>
      </c>
      <c r="B44" s="145"/>
      <c r="C44" s="156"/>
      <c r="D44" s="156"/>
      <c r="E44" s="156"/>
      <c r="F44" s="156"/>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56"/>
      <c r="AM44" s="156"/>
      <c r="AN44" s="149"/>
    </row>
    <row r="45" spans="1:43" ht="24.95" customHeight="1">
      <c r="A45" s="149"/>
      <c r="B45" s="155"/>
      <c r="C45" s="207" t="str">
        <f>IF(VLOOKUP($AK$1,選択肢!$A$1:$J$32,C50,FALSE)=0,"-",VLOOKUP($AK$1,選択肢!$A$1:$J$32,C50,FALSE))</f>
        <v>管理者</v>
      </c>
      <c r="D45" s="214"/>
      <c r="E45" s="195" t="str">
        <f>IF(VLOOKUP($AK$1,選択肢!$A$1:$J$32,E50,FALSE)=0,"-",VLOOKUP($AK$1,選択肢!$A$1:$J$32,E50,FALSE))</f>
        <v>サービス管理責任者</v>
      </c>
      <c r="F45" s="195"/>
      <c r="G45" s="195"/>
      <c r="H45" s="195"/>
      <c r="I45" s="207" t="str">
        <f>IF(VLOOKUP($AK$1,選択肢!$A$1:$J$32,I50,FALSE)=0,"-",VLOOKUP($AK$1,選択肢!$A$1:$J$32,I50,FALSE))</f>
        <v>医師</v>
      </c>
      <c r="J45" s="214"/>
      <c r="K45" s="214"/>
      <c r="L45" s="214"/>
      <c r="M45" s="214"/>
      <c r="N45" s="192"/>
      <c r="O45" s="207" t="str">
        <f>IF(VLOOKUP($AK$1,選択肢!$A$1:$J$32,O50,FALSE)=0,"-",VLOOKUP($AK$1,選択肢!$A$1:$J$32,O50,FALSE))</f>
        <v>看護職員</v>
      </c>
      <c r="P45" s="214"/>
      <c r="Q45" s="214"/>
      <c r="R45" s="214"/>
      <c r="S45" s="214"/>
      <c r="T45" s="192"/>
      <c r="U45" s="207" t="str">
        <f>IF(VLOOKUP($AK$1,選択肢!$A$1:$J$32,U50,FALSE)=0,"-",VLOOKUP($AK$1,選択肢!$A$1:$J$32,U50,FALSE))</f>
        <v>生活支援員</v>
      </c>
      <c r="V45" s="214"/>
      <c r="W45" s="214"/>
      <c r="X45" s="214"/>
      <c r="Y45" s="214"/>
      <c r="Z45" s="192"/>
      <c r="AA45" s="207" t="str">
        <f>IF(VLOOKUP($AK$1,選択肢!$A$1:$J$32,AA50,FALSE)=0,"-",VLOOKUP($AK$1,選択肢!$A$1:$J$32,AA50,FALSE))</f>
        <v>-</v>
      </c>
      <c r="AB45" s="214"/>
      <c r="AC45" s="214"/>
      <c r="AD45" s="214"/>
      <c r="AE45" s="214"/>
      <c r="AF45" s="192"/>
      <c r="AG45" s="195" t="str">
        <f>IF(VLOOKUP($AK$1,選択肢!$A$1:$J$32,AG50,FALSE)=0,"-",VLOOKUP($AK$1,選択肢!$A$1:$J$32,AG50,FALSE))</f>
        <v>-</v>
      </c>
      <c r="AH45" s="195"/>
      <c r="AI45" s="195"/>
      <c r="AJ45" s="195"/>
      <c r="AK45" s="195"/>
      <c r="AL45" s="195" t="str">
        <f>IF(VLOOKUP($AK$1,選択肢!$A$1:$J$32,AL50,FALSE)=0,"-",VLOOKUP($AK$1,選択肢!$A$1:$J$32,AL50,FALSE))</f>
        <v>-</v>
      </c>
      <c r="AM45" s="195"/>
      <c r="AN45" s="149"/>
    </row>
    <row r="46" spans="1:43" ht="18" customHeight="1">
      <c r="A46" s="149"/>
      <c r="B46" s="155"/>
      <c r="C46" s="153" t="s">
        <v>246</v>
      </c>
      <c r="D46" s="153" t="s">
        <v>247</v>
      </c>
      <c r="E46" s="157" t="s">
        <v>246</v>
      </c>
      <c r="F46" s="157" t="s">
        <v>247</v>
      </c>
      <c r="G46" s="157"/>
      <c r="H46" s="157"/>
      <c r="I46" s="153" t="s">
        <v>246</v>
      </c>
      <c r="J46" s="154"/>
      <c r="K46" s="171"/>
      <c r="L46" s="153" t="s">
        <v>247</v>
      </c>
      <c r="M46" s="154"/>
      <c r="N46" s="171"/>
      <c r="O46" s="153" t="s">
        <v>246</v>
      </c>
      <c r="P46" s="154"/>
      <c r="Q46" s="171"/>
      <c r="R46" s="153" t="s">
        <v>247</v>
      </c>
      <c r="S46" s="154"/>
      <c r="T46" s="171"/>
      <c r="U46" s="153" t="s">
        <v>246</v>
      </c>
      <c r="V46" s="154"/>
      <c r="W46" s="171"/>
      <c r="X46" s="153" t="s">
        <v>247</v>
      </c>
      <c r="Y46" s="154"/>
      <c r="Z46" s="171"/>
      <c r="AA46" s="153" t="s">
        <v>246</v>
      </c>
      <c r="AB46" s="154"/>
      <c r="AC46" s="171"/>
      <c r="AD46" s="153" t="s">
        <v>247</v>
      </c>
      <c r="AE46" s="154"/>
      <c r="AF46" s="171"/>
      <c r="AG46" s="153" t="s">
        <v>246</v>
      </c>
      <c r="AH46" s="154"/>
      <c r="AI46" s="171"/>
      <c r="AJ46" s="153" t="s">
        <v>247</v>
      </c>
      <c r="AK46" s="171"/>
      <c r="AL46" s="157" t="s">
        <v>55</v>
      </c>
      <c r="AM46" s="157" t="s">
        <v>269</v>
      </c>
      <c r="AN46" s="149"/>
    </row>
    <row r="47" spans="1:43" ht="18" customHeight="1">
      <c r="A47" s="149"/>
      <c r="B47" s="157" t="s">
        <v>249</v>
      </c>
      <c r="C47" s="157">
        <f>COUNTIFS($B$11:$B$30,C$45,$C$11:$C$30,"A",$E$11:$E$30,"*")</f>
        <v>1</v>
      </c>
      <c r="D47" s="157">
        <f>COUNTIFS($B$11:$B$30,C$45,$C$11:$C$30,"B",$E$11:$E$30,"*")</f>
        <v>0</v>
      </c>
      <c r="E47" s="157">
        <f>COUNTIFS($B$11:$B$30,E$45,$C$11:$C$30,"A",$E$11:$E$30,"*")</f>
        <v>0</v>
      </c>
      <c r="F47" s="153">
        <f>COUNTIFS($B$11:$B$30,E$45,$C$11:$C$30,"B",$E$11:$E$30,"*")</f>
        <v>1</v>
      </c>
      <c r="G47" s="154"/>
      <c r="H47" s="171"/>
      <c r="I47" s="153">
        <f>COUNTIFS($B$11:$B$30,I$45,$C$11:$C$30,"A",$E$11:$E$30,"*")</f>
        <v>0</v>
      </c>
      <c r="J47" s="154"/>
      <c r="K47" s="171"/>
      <c r="L47" s="153">
        <f>COUNTIFS($B$11:$B$30,I$45,$C$11:$C$30,"B",$E$11:$E$30,"*")</f>
        <v>0</v>
      </c>
      <c r="M47" s="154"/>
      <c r="N47" s="171"/>
      <c r="O47" s="153">
        <f>COUNTIFS($B$11:$B$30,O$45,$C$11:$C$30,"A",$E$11:$E$30,"*")</f>
        <v>0</v>
      </c>
      <c r="P47" s="154"/>
      <c r="Q47" s="171"/>
      <c r="R47" s="153">
        <f>COUNTIFS($B$11:$B$30,O$45,$C$11:$C$30,"B",$E$11:$E$30,"*")</f>
        <v>0</v>
      </c>
      <c r="S47" s="154"/>
      <c r="T47" s="171"/>
      <c r="U47" s="153">
        <f>COUNTIFS($B$11:$B$30,U$45,$C$11:$C$30,"A",$E$11:$E$30,"*")</f>
        <v>0</v>
      </c>
      <c r="V47" s="154"/>
      <c r="W47" s="171"/>
      <c r="X47" s="153">
        <f>COUNTIFS($B$11:$B$30,U$45,$C$11:$C$30,"B",$E$11:$E$30,"*")</f>
        <v>0</v>
      </c>
      <c r="Y47" s="154"/>
      <c r="Z47" s="171"/>
      <c r="AA47" s="153">
        <f>COUNTIFS($B$11:$B$30,AA$45,$C$11:$C$30,"A",$E$11:$E$30,"*")</f>
        <v>0</v>
      </c>
      <c r="AB47" s="154"/>
      <c r="AC47" s="171"/>
      <c r="AD47" s="153">
        <f>COUNTIFS($B$11:$B$30,AA$45,$C$11:$C$30,"B",$E$11:$E$30,"*")</f>
        <v>0</v>
      </c>
      <c r="AE47" s="154"/>
      <c r="AF47" s="171"/>
      <c r="AG47" s="153">
        <f>COUNTIFS($B$11:$B$30,AG$45,$C$11:$C$30,"A",$E$11:$E$30,"*")</f>
        <v>0</v>
      </c>
      <c r="AH47" s="154"/>
      <c r="AI47" s="171"/>
      <c r="AJ47" s="153">
        <f>COUNTIFS($B$11:$B$30,AG$45,$C$11:$C$30,"B",$E$11:$E$30,"*")</f>
        <v>0</v>
      </c>
      <c r="AK47" s="171"/>
      <c r="AL47" s="157">
        <f>COUNTIFS($B$11:$B$30,AL$45,$C$11:$C$30,"A",$E$11:$E$30,"*")</f>
        <v>0</v>
      </c>
      <c r="AM47" s="157">
        <f>COUNTIFS($B$11:$B$30,AL$45,$C$11:$C$30,"B",$E$11:$E$30,"*")</f>
        <v>0</v>
      </c>
      <c r="AN47" s="149"/>
    </row>
    <row r="48" spans="1:43" ht="18" customHeight="1">
      <c r="A48" s="149"/>
      <c r="B48" s="195" t="s">
        <v>251</v>
      </c>
      <c r="C48" s="157">
        <f>COUNTIFS($B$11:$B$30,C$45,$C$11:$C$30,"C",$E$11:$E$30,"*")</f>
        <v>0</v>
      </c>
      <c r="D48" s="157">
        <f>COUNTIFS($B$11:$B$30,C$45,$C$11:$C$30,"D",$E$11:$E$30,"*")</f>
        <v>0</v>
      </c>
      <c r="E48" s="157">
        <f>COUNTIFS($B$11:$B$30,E$45,$C$11:$C$30,"C",$E$11:$E$30,"*")</f>
        <v>0</v>
      </c>
      <c r="F48" s="153">
        <f>COUNTIFS($B$11:$B$30,E$45,$C$11:$C$30,"D",$E$11:$E$30,"*")</f>
        <v>0</v>
      </c>
      <c r="G48" s="154"/>
      <c r="H48" s="171"/>
      <c r="I48" s="153">
        <f>COUNTIFS($B$11:$B$30,I$45,$C$11:$C$30,"C",$E$11:$E$30,"*")</f>
        <v>1</v>
      </c>
      <c r="J48" s="154"/>
      <c r="K48" s="171"/>
      <c r="L48" s="153">
        <f>COUNTIFS($B$11:$B$30,I$45,$C$11:$C$30,"D",$E$11:$E$30,"*")</f>
        <v>0</v>
      </c>
      <c r="M48" s="154"/>
      <c r="N48" s="171"/>
      <c r="O48" s="153">
        <f>COUNTIFS($B$11:$B$30,O$45,$C$11:$C$30,"C",$E$11:$E$30,"*")</f>
        <v>0</v>
      </c>
      <c r="P48" s="154"/>
      <c r="Q48" s="171"/>
      <c r="R48" s="153">
        <f>COUNTIFS($B$11:$B$30,O$45,$C$11:$C$30,"D",$E$11:$E$30,"*")</f>
        <v>1</v>
      </c>
      <c r="S48" s="154"/>
      <c r="T48" s="171"/>
      <c r="U48" s="153">
        <f>COUNTIFS($B$11:$B$30,U$45,$C$11:$C$30,"C",$E$11:$E$30,"*")</f>
        <v>0</v>
      </c>
      <c r="V48" s="154"/>
      <c r="W48" s="171"/>
      <c r="X48" s="153">
        <f>COUNTIFS($B$11:$B$30,U$45,$C$11:$C$30,"D",$E$11:$E$30,"*")</f>
        <v>0</v>
      </c>
      <c r="Y48" s="154"/>
      <c r="Z48" s="171"/>
      <c r="AA48" s="153">
        <f>COUNTIFS($B$11:$B$30,AA$45,$C$11:$C$30,"C",$E$11:$E$30,"*")</f>
        <v>0</v>
      </c>
      <c r="AB48" s="154"/>
      <c r="AC48" s="171"/>
      <c r="AD48" s="153">
        <f>COUNTIFS($B$11:$B$30,AA$45,$C$11:$C$30,"D",$E$11:$E$30,"*")</f>
        <v>0</v>
      </c>
      <c r="AE48" s="154"/>
      <c r="AF48" s="171"/>
      <c r="AG48" s="153">
        <f>COUNTIFS($B$11:$B$30,AG$45,$C$11:$C$30,"C",$E$11:$E$30,"*")</f>
        <v>0</v>
      </c>
      <c r="AH48" s="154"/>
      <c r="AI48" s="171"/>
      <c r="AJ48" s="153">
        <f>COUNTIFS($B$11:$B$30,AG$45,$C$11:$C$30,"D",$E$11:$E$30,"*")</f>
        <v>0</v>
      </c>
      <c r="AK48" s="171"/>
      <c r="AL48" s="157">
        <f>COUNTIFS($B$11:$B$30,AL$45,$C$11:$C$30,"C",$E$11:$E$30,"*")</f>
        <v>0</v>
      </c>
      <c r="AM48" s="157">
        <f>COUNTIFS($B$11:$B$30,AL$45,$C$11:$C$30,"D",$E$11:$E$30,"*")</f>
        <v>0</v>
      </c>
      <c r="AN48" s="149"/>
    </row>
    <row r="49" spans="1:40" ht="24.95" customHeight="1">
      <c r="A49" s="149"/>
      <c r="B49" s="195" t="s">
        <v>252</v>
      </c>
      <c r="C49" s="207">
        <f>IF($AK$3="４週",SUMIFS($AK$11:$AK$30,$B$11:$B$30,C45)/4/$AH$5,IF($AK$3="歴月",SUMIFS($AK$11:$AK$30,$B$11:$B$30,C45)/$AL$5,"記載する期間を選択してください"))</f>
        <v>0</v>
      </c>
      <c r="D49" s="192"/>
      <c r="E49" s="261">
        <f>IF($AK$3="４週",SUMIFS($AK$11:$AK$30,$B$11:$B$30,E45)/4/$AH$5,IF($AK$3="歴月",SUMIFS($AK$11:$AK$30,$B$11:$B$30,E45)/$AL$5,"記載する期間を選択してください"))</f>
        <v>0</v>
      </c>
      <c r="F49" s="262"/>
      <c r="G49" s="262"/>
      <c r="H49" s="263"/>
      <c r="I49" s="207">
        <f>IF($AK$3="４週",SUMIFS($AK$11:$AK$30,$B$11:$B$30,I45)/4/$AH$5,IF($AK$3="歴月",SUMIFS($AK$11:$AK$30,$B$11:$B$30,I45)/$AL$5,"記載する期間を選択してください"))</f>
        <v>0</v>
      </c>
      <c r="J49" s="214"/>
      <c r="K49" s="214"/>
      <c r="L49" s="214"/>
      <c r="M49" s="214"/>
      <c r="N49" s="192"/>
      <c r="O49" s="207">
        <f>IF($AK$3="４週",SUMIFS($AK$11:$AK$30,$B$11:$B$30,O45)/4/$AH$5,IF($AK$3="歴月",SUMIFS($AK$11:$AK$30,$B$11:$B$30,O45)/$AL$5,"記載する期間を選択してください"))</f>
        <v>0</v>
      </c>
      <c r="P49" s="214"/>
      <c r="Q49" s="214"/>
      <c r="R49" s="214"/>
      <c r="S49" s="214"/>
      <c r="T49" s="192"/>
      <c r="U49" s="207">
        <f>IF($AK$3="４週",SUMIFS($AK$11:$AK$30,$B$11:$B$30,U45)/4/$AH$5,IF($AK$3="歴月",SUMIFS($AK$11:$AK$30,$B$11:$B$30,U45)/$AL$5,"記載する期間を選択してください"))</f>
        <v>0</v>
      </c>
      <c r="V49" s="214"/>
      <c r="W49" s="214"/>
      <c r="X49" s="214"/>
      <c r="Y49" s="214"/>
      <c r="Z49" s="192"/>
      <c r="AA49" s="207">
        <f>IF($AK$3="４週",SUMIFS($AK$11:$AK$30,$B$11:$B$30,AA45)/4/$AH$5,IF($AK$3="歴月",SUMIFS($AK$11:$AK$30,$B$11:$B$30,AA45)/$AL$5,"記載する期間を選択してください"))</f>
        <v>0</v>
      </c>
      <c r="AB49" s="214"/>
      <c r="AC49" s="214"/>
      <c r="AD49" s="214"/>
      <c r="AE49" s="214"/>
      <c r="AF49" s="192"/>
      <c r="AG49" s="207">
        <f>IF($AK$3="４週",SUMIFS($AK$11:$AK$30,$B$11:$B$30,AG45)/4/$AH$5,IF($AK$3="歴月",SUMIFS($AK$11:$AK$30,$B$11:$B$30,AG45)/$AL$5,"記載する期間を選択してください"))</f>
        <v>0</v>
      </c>
      <c r="AH49" s="214"/>
      <c r="AI49" s="214"/>
      <c r="AJ49" s="214"/>
      <c r="AK49" s="192"/>
      <c r="AL49" s="207">
        <f>IF($AK$3="４週",SUMIFS($AK$11:$AK$30,$B$11:$B$30,AL45)/4/$AH$5,IF($AK$3="歴月",SUMIFS($AK$11:$AK$30,$B$11:$B$30,AL45)/$AL$5,"記載する期間を選択してください"))</f>
        <v>0</v>
      </c>
      <c r="AM49" s="192"/>
      <c r="AN49" s="149"/>
    </row>
    <row r="50" spans="1:40" ht="5.0999999999999996" customHeight="1">
      <c r="A50" s="149"/>
      <c r="B50" s="145"/>
      <c r="C50" s="179">
        <v>2</v>
      </c>
      <c r="D50" s="179"/>
      <c r="E50" s="179">
        <v>3</v>
      </c>
      <c r="F50" s="179"/>
      <c r="G50" s="179"/>
      <c r="H50" s="179"/>
      <c r="I50" s="179">
        <v>4</v>
      </c>
      <c r="J50" s="179"/>
      <c r="K50" s="179"/>
      <c r="L50" s="179"/>
      <c r="M50" s="179"/>
      <c r="N50" s="179"/>
      <c r="O50" s="179">
        <v>5</v>
      </c>
      <c r="P50" s="179"/>
      <c r="Q50" s="179"/>
      <c r="R50" s="179"/>
      <c r="S50" s="179"/>
      <c r="T50" s="179"/>
      <c r="U50" s="179">
        <v>6</v>
      </c>
      <c r="V50" s="179"/>
      <c r="W50" s="179"/>
      <c r="X50" s="179"/>
      <c r="Y50" s="179"/>
      <c r="Z50" s="179"/>
      <c r="AA50" s="179">
        <v>7</v>
      </c>
      <c r="AB50" s="179"/>
      <c r="AC50" s="179"/>
      <c r="AD50" s="179"/>
      <c r="AE50" s="179"/>
      <c r="AF50" s="179"/>
      <c r="AG50" s="179">
        <v>8</v>
      </c>
      <c r="AH50" s="179"/>
      <c r="AI50" s="179"/>
      <c r="AJ50" s="179"/>
      <c r="AK50" s="179"/>
      <c r="AL50" s="179">
        <v>9</v>
      </c>
      <c r="AM50" s="156"/>
      <c r="AN50" s="149"/>
    </row>
    <row r="51" spans="1:40" ht="15" customHeight="1">
      <c r="A51" s="147" t="s">
        <v>170</v>
      </c>
      <c r="B51" s="159"/>
      <c r="C51" s="159"/>
      <c r="D51" s="159"/>
      <c r="E51" s="159"/>
      <c r="F51" s="178"/>
      <c r="G51" s="159"/>
      <c r="H51" s="179"/>
      <c r="I51" s="179"/>
      <c r="J51" s="179"/>
      <c r="K51" s="179"/>
      <c r="L51" s="179"/>
      <c r="M51" s="179"/>
      <c r="N51" s="179"/>
      <c r="O51" s="179"/>
      <c r="P51" s="179"/>
      <c r="Q51" s="179"/>
      <c r="R51" s="179">
        <v>6</v>
      </c>
      <c r="S51" s="179"/>
      <c r="T51" s="179"/>
      <c r="U51" s="179"/>
      <c r="V51" s="179"/>
      <c r="W51" s="179"/>
      <c r="X51" s="179">
        <v>7</v>
      </c>
      <c r="Y51" s="179"/>
      <c r="Z51" s="179"/>
      <c r="AA51" s="179"/>
      <c r="AB51" s="179"/>
      <c r="AC51" s="179"/>
      <c r="AD51" s="179">
        <v>8</v>
      </c>
      <c r="AE51" s="179"/>
      <c r="AF51" s="179"/>
      <c r="AG51" s="187"/>
      <c r="AH51" s="187"/>
      <c r="AI51" s="187"/>
      <c r="AJ51" s="187">
        <v>9</v>
      </c>
      <c r="AK51" s="179"/>
      <c r="AL51" s="179"/>
      <c r="AM51" s="149"/>
    </row>
    <row r="52" spans="1:40" s="147" customFormat="1" ht="15" customHeight="1">
      <c r="A52" s="147" t="s">
        <v>53</v>
      </c>
      <c r="B52" s="160"/>
      <c r="C52" s="160"/>
      <c r="D52" s="160"/>
      <c r="E52" s="160"/>
      <c r="F52" s="160"/>
      <c r="G52" s="16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row>
    <row r="53" spans="1:40" s="147" customFormat="1" ht="15" customHeight="1">
      <c r="A53" s="147" t="s">
        <v>171</v>
      </c>
      <c r="B53" s="160"/>
      <c r="C53" s="160"/>
      <c r="D53" s="160"/>
      <c r="E53" s="160"/>
      <c r="F53" s="160"/>
      <c r="G53" s="16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row>
    <row r="54" spans="1:40" s="147" customFormat="1" ht="15" customHeight="1">
      <c r="A54" s="147" t="s">
        <v>42</v>
      </c>
      <c r="B54" s="160"/>
      <c r="C54" s="160"/>
      <c r="D54" s="160"/>
      <c r="E54" s="160"/>
      <c r="F54" s="160"/>
      <c r="G54" s="16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row>
    <row r="55" spans="1:40" s="147" customFormat="1" ht="15" customHeight="1">
      <c r="A55" s="147" t="s">
        <v>172</v>
      </c>
      <c r="B55" s="160"/>
      <c r="C55" s="160"/>
      <c r="D55" s="160"/>
      <c r="E55" s="160"/>
      <c r="F55" s="160"/>
      <c r="G55" s="16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row>
    <row r="56" spans="1:40" ht="15" customHeight="1">
      <c r="A56" s="147" t="s">
        <v>173</v>
      </c>
      <c r="B56" s="161"/>
      <c r="C56" s="147"/>
      <c r="D56" s="147"/>
      <c r="E56" s="147"/>
      <c r="F56" s="147"/>
      <c r="G56" s="147"/>
    </row>
    <row r="57" spans="1:40" ht="15" customHeight="1">
      <c r="A57" s="147" t="s">
        <v>174</v>
      </c>
      <c r="B57" s="161"/>
      <c r="C57" s="147"/>
      <c r="D57" s="147"/>
      <c r="E57" s="147"/>
      <c r="F57" s="147"/>
      <c r="G57" s="147"/>
    </row>
    <row r="58" spans="1:40" ht="15" customHeight="1">
      <c r="A58" s="147"/>
      <c r="B58" s="157" t="s">
        <v>175</v>
      </c>
      <c r="C58" s="157" t="s">
        <v>176</v>
      </c>
      <c r="D58" s="157"/>
      <c r="E58" s="157"/>
      <c r="F58" s="147"/>
      <c r="G58" s="147"/>
    </row>
    <row r="59" spans="1:40" ht="15" customHeight="1">
      <c r="A59" s="147"/>
      <c r="B59" s="162" t="s">
        <v>180</v>
      </c>
      <c r="C59" s="168" t="s">
        <v>181</v>
      </c>
      <c r="D59" s="168"/>
      <c r="E59" s="168"/>
      <c r="F59" s="147"/>
      <c r="G59" s="147"/>
    </row>
    <row r="60" spans="1:40" ht="15" customHeight="1">
      <c r="A60" s="147"/>
      <c r="B60" s="162" t="s">
        <v>182</v>
      </c>
      <c r="C60" s="168" t="s">
        <v>183</v>
      </c>
      <c r="D60" s="168"/>
      <c r="E60" s="168"/>
      <c r="F60" s="147"/>
      <c r="G60" s="147"/>
    </row>
    <row r="61" spans="1:40" ht="15" customHeight="1">
      <c r="A61" s="147"/>
      <c r="B61" s="162" t="s">
        <v>184</v>
      </c>
      <c r="C61" s="168" t="s">
        <v>185</v>
      </c>
      <c r="D61" s="168"/>
      <c r="E61" s="168"/>
      <c r="F61" s="147"/>
      <c r="G61" s="147"/>
    </row>
    <row r="62" spans="1:40" ht="15" customHeight="1">
      <c r="A62" s="147"/>
      <c r="B62" s="162" t="s">
        <v>187</v>
      </c>
      <c r="C62" s="168" t="s">
        <v>188</v>
      </c>
      <c r="D62" s="168"/>
      <c r="E62" s="168"/>
      <c r="F62" s="147"/>
      <c r="G62" s="147"/>
    </row>
    <row r="63" spans="1:40" ht="15" customHeight="1">
      <c r="A63" s="147"/>
      <c r="B63" s="147" t="s">
        <v>190</v>
      </c>
      <c r="C63" s="147"/>
      <c r="D63" s="147"/>
      <c r="E63" s="147"/>
      <c r="F63" s="147"/>
      <c r="G63" s="147"/>
    </row>
    <row r="64" spans="1:40" ht="15" customHeight="1">
      <c r="A64" s="147"/>
      <c r="B64" s="147" t="s">
        <v>30</v>
      </c>
      <c r="C64" s="147"/>
      <c r="D64" s="147"/>
      <c r="E64" s="147"/>
      <c r="F64" s="147"/>
      <c r="G64" s="147"/>
    </row>
    <row r="65" spans="1:7" ht="15" customHeight="1">
      <c r="A65" s="147"/>
      <c r="B65" s="147" t="s">
        <v>191</v>
      </c>
      <c r="C65" s="147"/>
      <c r="D65" s="147"/>
      <c r="E65" s="147"/>
      <c r="F65" s="147"/>
      <c r="G65" s="147"/>
    </row>
    <row r="66" spans="1:7" ht="15" customHeight="1">
      <c r="A66" s="147" t="s">
        <v>192</v>
      </c>
      <c r="B66" s="161"/>
      <c r="C66" s="147"/>
      <c r="D66" s="147"/>
      <c r="E66" s="147"/>
      <c r="F66" s="147"/>
      <c r="G66" s="147"/>
    </row>
    <row r="67" spans="1:7" ht="15" customHeight="1">
      <c r="A67" s="147" t="s">
        <v>2</v>
      </c>
      <c r="B67" s="161"/>
      <c r="C67" s="147"/>
      <c r="D67" s="147"/>
      <c r="E67" s="147"/>
      <c r="F67" s="147"/>
      <c r="G67" s="147"/>
    </row>
    <row r="68" spans="1:7" ht="15" customHeight="1">
      <c r="A68" s="147" t="s">
        <v>193</v>
      </c>
      <c r="B68" s="161"/>
      <c r="C68" s="147"/>
      <c r="D68" s="147"/>
      <c r="E68" s="147"/>
      <c r="F68" s="147"/>
      <c r="G68" s="147"/>
    </row>
    <row r="69" spans="1:7" ht="15" customHeight="1">
      <c r="A69" s="147" t="s">
        <v>194</v>
      </c>
      <c r="B69" s="161"/>
      <c r="C69" s="147"/>
      <c r="D69" s="147"/>
      <c r="E69" s="147"/>
      <c r="F69" s="147"/>
      <c r="G69" s="147"/>
    </row>
    <row r="70" spans="1:7" ht="15" customHeight="1">
      <c r="A70" s="147" t="s">
        <v>195</v>
      </c>
      <c r="B70" s="161"/>
      <c r="C70" s="147"/>
      <c r="D70" s="147"/>
      <c r="E70" s="147"/>
      <c r="F70" s="147"/>
      <c r="G70" s="147"/>
    </row>
    <row r="71" spans="1:7" ht="15" customHeight="1">
      <c r="A71" s="147" t="s">
        <v>196</v>
      </c>
      <c r="B71" s="161"/>
      <c r="C71" s="147"/>
      <c r="D71" s="147"/>
      <c r="E71" s="147"/>
      <c r="F71" s="147"/>
      <c r="G71" s="147"/>
    </row>
    <row r="72" spans="1:7" ht="15" customHeight="1">
      <c r="A72" s="147"/>
      <c r="B72" s="147" t="s">
        <v>99</v>
      </c>
      <c r="C72" s="147"/>
      <c r="D72" s="147"/>
      <c r="E72" s="147"/>
      <c r="F72" s="147"/>
      <c r="G72" s="147"/>
    </row>
    <row r="73" spans="1:7" ht="15" customHeight="1">
      <c r="A73" s="147"/>
      <c r="B73" s="147" t="s">
        <v>197</v>
      </c>
      <c r="C73" s="147"/>
      <c r="D73" s="147"/>
      <c r="E73" s="147"/>
      <c r="F73" s="147"/>
      <c r="G73" s="147"/>
    </row>
    <row r="74" spans="1:7" ht="15" customHeight="1">
      <c r="A74" s="147" t="s">
        <v>133</v>
      </c>
      <c r="B74" s="161"/>
      <c r="C74" s="147"/>
      <c r="D74" s="147"/>
      <c r="E74" s="147"/>
      <c r="F74" s="147"/>
      <c r="G74" s="147"/>
    </row>
    <row r="75" spans="1:7" ht="15" customHeight="1">
      <c r="A75" s="147" t="s">
        <v>199</v>
      </c>
      <c r="B75" s="161"/>
      <c r="C75" s="147"/>
      <c r="D75" s="147"/>
      <c r="E75" s="147"/>
      <c r="F75" s="147"/>
      <c r="G75" s="147"/>
    </row>
    <row r="76" spans="1:7" ht="15" customHeight="1">
      <c r="A76" s="147" t="s">
        <v>200</v>
      </c>
      <c r="B76" s="161"/>
      <c r="C76" s="147"/>
      <c r="D76" s="147"/>
      <c r="E76" s="147"/>
      <c r="F76" s="147"/>
      <c r="G76" s="147"/>
    </row>
    <row r="77" spans="1:7" ht="15" customHeight="1">
      <c r="A77" s="147" t="s">
        <v>201</v>
      </c>
      <c r="B77" s="161"/>
      <c r="C77" s="147"/>
      <c r="D77" s="147"/>
      <c r="E77" s="147"/>
      <c r="F77" s="147"/>
      <c r="G77" s="147"/>
    </row>
    <row r="78" spans="1:7" ht="15" customHeight="1">
      <c r="A78" s="147" t="s">
        <v>203</v>
      </c>
      <c r="B78" s="161"/>
      <c r="C78" s="147"/>
      <c r="D78" s="147"/>
      <c r="E78" s="147"/>
      <c r="F78" s="147"/>
      <c r="G78" s="147"/>
    </row>
    <row r="79" spans="1:7" ht="15" customHeight="1">
      <c r="A79" s="147" t="s">
        <v>60</v>
      </c>
      <c r="B79" s="161"/>
      <c r="C79" s="147"/>
      <c r="D79" s="147"/>
      <c r="E79" s="147"/>
      <c r="F79" s="147"/>
      <c r="G79" s="147"/>
    </row>
    <row r="80" spans="1:7" ht="15" customHeight="1">
      <c r="A80" s="147" t="s">
        <v>205</v>
      </c>
      <c r="B80" s="161"/>
      <c r="C80" s="147"/>
      <c r="D80" s="147"/>
      <c r="E80" s="147"/>
      <c r="F80" s="147"/>
      <c r="G80" s="147"/>
    </row>
    <row r="81" spans="1:7" ht="15" customHeight="1">
      <c r="A81" s="147" t="s">
        <v>206</v>
      </c>
      <c r="B81" s="161"/>
      <c r="C81" s="147"/>
      <c r="D81" s="147"/>
      <c r="E81" s="147"/>
      <c r="F81" s="147"/>
      <c r="G81" s="147"/>
    </row>
  </sheetData>
  <mergeCells count="146">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2:B42"/>
    <mergeCell ref="C42:D42"/>
    <mergeCell ref="E42:H42"/>
    <mergeCell ref="I42:N42"/>
    <mergeCell ref="A43:B43"/>
    <mergeCell ref="C43:D43"/>
    <mergeCell ref="E43:H43"/>
    <mergeCell ref="I43:N43"/>
    <mergeCell ref="C45:D45"/>
    <mergeCell ref="E45:H45"/>
    <mergeCell ref="I45:N45"/>
    <mergeCell ref="O45:T45"/>
    <mergeCell ref="U45:Z45"/>
    <mergeCell ref="AA45:AF45"/>
    <mergeCell ref="AG45:AK45"/>
    <mergeCell ref="AL45:AM45"/>
    <mergeCell ref="F46:H46"/>
    <mergeCell ref="I46:K46"/>
    <mergeCell ref="L46:N46"/>
    <mergeCell ref="O46:Q46"/>
    <mergeCell ref="R46:T46"/>
    <mergeCell ref="U46:W46"/>
    <mergeCell ref="X46:Z46"/>
    <mergeCell ref="AA46:AC46"/>
    <mergeCell ref="AD46:AF46"/>
    <mergeCell ref="AG46:AI46"/>
    <mergeCell ref="AJ46:AK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C49:D49"/>
    <mergeCell ref="E49:H49"/>
    <mergeCell ref="I49:N49"/>
    <mergeCell ref="O49:T49"/>
    <mergeCell ref="U49:Z49"/>
    <mergeCell ref="AA49:AF49"/>
    <mergeCell ref="AG49:AK49"/>
    <mergeCell ref="AL49:AM49"/>
    <mergeCell ref="C58:E58"/>
    <mergeCell ref="C59:E59"/>
    <mergeCell ref="C60:E60"/>
    <mergeCell ref="C61:E61"/>
    <mergeCell ref="C62:E62"/>
    <mergeCell ref="A7:A10"/>
    <mergeCell ref="B7:B8"/>
    <mergeCell ref="C7:C10"/>
    <mergeCell ref="D7:D10"/>
    <mergeCell ref="E7:E10"/>
    <mergeCell ref="AK7:AK10"/>
    <mergeCell ref="AL7:AL10"/>
    <mergeCell ref="AM7:AN10"/>
    <mergeCell ref="B9:B10"/>
    <mergeCell ref="AM31:AN32"/>
    <mergeCell ref="AL38:AL39"/>
  </mergeCells>
  <phoneticPr fontId="4"/>
  <dataValidations count="7">
    <dataValidation type="whole" operator="greaterThanOrEqual" allowBlank="1" showDropDown="0" showInputMessage="1" showErrorMessage="1" sqref="I38:I39 D38:F39 AG38:AG39 AD38:AD39 AA38:AA39 X38:X39 U38:U39 R38:R39 O38:O39 L38:L39">
      <formula1>0</formula1>
    </dataValidation>
    <dataValidation operator="greaterThanOrEqual" allowBlank="1" showDropDown="0" showInputMessage="1" showErrorMessage="1" sqref="I40:I41 AJ38:AJ39 AL38 I43 L40:L41"/>
    <dataValidation type="list" allowBlank="1" showDropDown="0" showInputMessage="1" showErrorMessage="1" sqref="C11:C30">
      <formula1>"A,B,C,D"</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usePrinterDefaults="1"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3"/>
  <dimension ref="A1:AQ89"/>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256</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160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t="s">
        <v>180</v>
      </c>
      <c r="D11" s="210"/>
      <c r="E11" s="216" t="s">
        <v>180</v>
      </c>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t="s">
        <v>260</v>
      </c>
      <c r="C12" s="167" t="s">
        <v>187</v>
      </c>
      <c r="D12" s="210"/>
      <c r="E12" s="216" t="s">
        <v>182</v>
      </c>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6.5" customHeight="1">
      <c r="A13" s="152">
        <v>3</v>
      </c>
      <c r="B13" s="206" t="s">
        <v>262</v>
      </c>
      <c r="C13" s="167" t="s">
        <v>184</v>
      </c>
      <c r="D13" s="210"/>
      <c r="E13" s="216" t="s">
        <v>184</v>
      </c>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t="s">
        <v>264</v>
      </c>
      <c r="C14" s="167" t="s">
        <v>187</v>
      </c>
      <c r="D14" s="210"/>
      <c r="E14" s="216" t="s">
        <v>187</v>
      </c>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43"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43"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43"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43" ht="21" customHeight="1">
      <c r="A36" s="180" t="s">
        <v>155</v>
      </c>
      <c r="B36" s="155"/>
      <c r="C36" s="155"/>
      <c r="D36" s="155"/>
      <c r="E36" s="155"/>
      <c r="F36" s="155"/>
      <c r="G36" s="147"/>
      <c r="H36" s="147"/>
      <c r="I36" s="147"/>
      <c r="J36" s="147"/>
      <c r="K36" s="147"/>
      <c r="L36" s="147"/>
      <c r="M36" s="147"/>
      <c r="N36" s="147"/>
      <c r="O36" s="147"/>
      <c r="AM36" s="155"/>
      <c r="AN36" s="149"/>
    </row>
    <row r="37" spans="1:43" ht="24.95" customHeight="1">
      <c r="A37" s="157"/>
      <c r="B37" s="157"/>
      <c r="C37" s="157"/>
      <c r="D37" s="260">
        <v>4</v>
      </c>
      <c r="E37" s="260">
        <v>5</v>
      </c>
      <c r="F37" s="260">
        <v>6</v>
      </c>
      <c r="G37" s="260"/>
      <c r="H37" s="260"/>
      <c r="I37" s="260">
        <v>7</v>
      </c>
      <c r="J37" s="260"/>
      <c r="K37" s="260"/>
      <c r="L37" s="260">
        <v>8</v>
      </c>
      <c r="M37" s="260"/>
      <c r="N37" s="260"/>
      <c r="O37" s="260">
        <v>9</v>
      </c>
      <c r="P37" s="260"/>
      <c r="Q37" s="260"/>
      <c r="R37" s="260">
        <v>10</v>
      </c>
      <c r="S37" s="260"/>
      <c r="T37" s="260"/>
      <c r="U37" s="260">
        <v>11</v>
      </c>
      <c r="V37" s="260"/>
      <c r="W37" s="260"/>
      <c r="X37" s="260">
        <v>12</v>
      </c>
      <c r="Y37" s="260"/>
      <c r="Z37" s="260"/>
      <c r="AA37" s="260">
        <v>1</v>
      </c>
      <c r="AB37" s="260"/>
      <c r="AC37" s="260"/>
      <c r="AD37" s="260">
        <v>2</v>
      </c>
      <c r="AE37" s="260"/>
      <c r="AF37" s="260"/>
      <c r="AG37" s="260">
        <v>3</v>
      </c>
      <c r="AH37" s="260"/>
      <c r="AI37" s="260"/>
      <c r="AJ37" s="157" t="s">
        <v>265</v>
      </c>
      <c r="AK37" s="157"/>
      <c r="AL37" s="195" t="s">
        <v>266</v>
      </c>
      <c r="AM37" s="195" t="s">
        <v>270</v>
      </c>
      <c r="AN37" s="211"/>
      <c r="AO37" s="211"/>
      <c r="AP37" s="211"/>
      <c r="AQ37" s="211"/>
    </row>
    <row r="38" spans="1:43" ht="18" customHeight="1">
      <c r="A38" s="259" t="s">
        <v>271</v>
      </c>
      <c r="B38" s="259"/>
      <c r="C38" s="259"/>
      <c r="D38" s="176">
        <f>SUM(D39:D43)</f>
        <v>4500</v>
      </c>
      <c r="E38" s="176">
        <f>SUM(E39:E43)</f>
        <v>4215</v>
      </c>
      <c r="F38" s="176">
        <f>SUM(F39:H43)</f>
        <v>4500</v>
      </c>
      <c r="G38" s="176"/>
      <c r="H38" s="176"/>
      <c r="I38" s="176">
        <f>SUM(I39:K43)</f>
        <v>4725</v>
      </c>
      <c r="J38" s="176"/>
      <c r="K38" s="176"/>
      <c r="L38" s="176">
        <f>SUM(L39:N43)</f>
        <v>4725</v>
      </c>
      <c r="M38" s="176"/>
      <c r="N38" s="176"/>
      <c r="O38" s="176">
        <f>SUM(O39:Q43)</f>
        <v>4275</v>
      </c>
      <c r="P38" s="176"/>
      <c r="Q38" s="176"/>
      <c r="R38" s="176">
        <f>SUM(R39:T43)</f>
        <v>4500</v>
      </c>
      <c r="S38" s="176"/>
      <c r="T38" s="176"/>
      <c r="U38" s="176">
        <f>SUM(U39:W43)</f>
        <v>4500</v>
      </c>
      <c r="V38" s="176"/>
      <c r="W38" s="176"/>
      <c r="X38" s="176">
        <f>SUM(X39:Z43)</f>
        <v>4275</v>
      </c>
      <c r="Y38" s="176"/>
      <c r="Z38" s="176"/>
      <c r="AA38" s="176">
        <f>SUM(AA39:AC43)</f>
        <v>4275</v>
      </c>
      <c r="AB38" s="176"/>
      <c r="AC38" s="176"/>
      <c r="AD38" s="176">
        <f>SUM(AD39:AF43)</f>
        <v>4275</v>
      </c>
      <c r="AE38" s="176"/>
      <c r="AF38" s="176"/>
      <c r="AG38" s="176">
        <f>SUM(AG39:AI43)</f>
        <v>2500</v>
      </c>
      <c r="AH38" s="176"/>
      <c r="AI38" s="176"/>
      <c r="AJ38" s="168">
        <f t="shared" ref="AJ38:AJ45" si="3">SUM(D38:AI38)</f>
        <v>51265</v>
      </c>
      <c r="AK38" s="168"/>
      <c r="AL38" s="264">
        <f>ROUNDUP(((AJ38-AJ44-AJ45)+AJ44*0.5+AJ45*0.75)/AJ46,1)</f>
        <v>208.6</v>
      </c>
      <c r="AM38" s="264">
        <f>ROUND((2*AJ39+3*AJ40+4*AJ41+5*AJ42+6*AJ43)/AJ38,1)</f>
        <v>4.3</v>
      </c>
      <c r="AN38" s="211"/>
      <c r="AO38" s="211"/>
      <c r="AP38" s="211"/>
      <c r="AQ38" s="211"/>
    </row>
    <row r="39" spans="1:43" ht="18" customHeight="1">
      <c r="A39" s="223" t="s">
        <v>56</v>
      </c>
      <c r="B39" s="229"/>
      <c r="C39" s="240"/>
      <c r="D39" s="175">
        <v>100</v>
      </c>
      <c r="E39" s="175">
        <v>95</v>
      </c>
      <c r="F39" s="175">
        <v>100</v>
      </c>
      <c r="G39" s="175"/>
      <c r="H39" s="175"/>
      <c r="I39" s="175">
        <v>105</v>
      </c>
      <c r="J39" s="175"/>
      <c r="K39" s="175"/>
      <c r="L39" s="175">
        <v>105</v>
      </c>
      <c r="M39" s="175"/>
      <c r="N39" s="175"/>
      <c r="O39" s="175">
        <v>95</v>
      </c>
      <c r="P39" s="175"/>
      <c r="Q39" s="175"/>
      <c r="R39" s="175">
        <v>100</v>
      </c>
      <c r="S39" s="175"/>
      <c r="T39" s="175"/>
      <c r="U39" s="175">
        <v>100</v>
      </c>
      <c r="V39" s="175"/>
      <c r="W39" s="175"/>
      <c r="X39" s="175">
        <v>95</v>
      </c>
      <c r="Y39" s="175"/>
      <c r="Z39" s="175"/>
      <c r="AA39" s="175">
        <v>95</v>
      </c>
      <c r="AB39" s="175"/>
      <c r="AC39" s="175"/>
      <c r="AD39" s="175">
        <v>95</v>
      </c>
      <c r="AE39" s="175"/>
      <c r="AF39" s="175"/>
      <c r="AG39" s="175">
        <v>100</v>
      </c>
      <c r="AH39" s="175"/>
      <c r="AI39" s="175"/>
      <c r="AJ39" s="168">
        <f t="shared" si="3"/>
        <v>1185</v>
      </c>
      <c r="AK39" s="168"/>
      <c r="AL39" s="269"/>
      <c r="AM39" s="269"/>
      <c r="AN39" s="211"/>
      <c r="AO39" s="211"/>
      <c r="AP39" s="211"/>
      <c r="AQ39" s="211"/>
    </row>
    <row r="40" spans="1:43" ht="18" customHeight="1">
      <c r="A40" s="223" t="s">
        <v>202</v>
      </c>
      <c r="B40" s="229"/>
      <c r="C40" s="240"/>
      <c r="D40" s="175">
        <v>100</v>
      </c>
      <c r="E40" s="175">
        <v>95</v>
      </c>
      <c r="F40" s="175">
        <v>100</v>
      </c>
      <c r="G40" s="175"/>
      <c r="H40" s="175"/>
      <c r="I40" s="175">
        <v>105</v>
      </c>
      <c r="J40" s="175"/>
      <c r="K40" s="175"/>
      <c r="L40" s="175">
        <v>105</v>
      </c>
      <c r="M40" s="175"/>
      <c r="N40" s="175"/>
      <c r="O40" s="175">
        <v>95</v>
      </c>
      <c r="P40" s="175"/>
      <c r="Q40" s="175"/>
      <c r="R40" s="175">
        <v>100</v>
      </c>
      <c r="S40" s="175"/>
      <c r="T40" s="175"/>
      <c r="U40" s="175">
        <v>100</v>
      </c>
      <c r="V40" s="175"/>
      <c r="W40" s="175"/>
      <c r="X40" s="175">
        <v>95</v>
      </c>
      <c r="Y40" s="175"/>
      <c r="Z40" s="175"/>
      <c r="AA40" s="175">
        <v>95</v>
      </c>
      <c r="AB40" s="175"/>
      <c r="AC40" s="175"/>
      <c r="AD40" s="175">
        <v>95</v>
      </c>
      <c r="AE40" s="175"/>
      <c r="AF40" s="175"/>
      <c r="AG40" s="175">
        <v>100</v>
      </c>
      <c r="AH40" s="175"/>
      <c r="AI40" s="175"/>
      <c r="AJ40" s="168">
        <f t="shared" si="3"/>
        <v>1185</v>
      </c>
      <c r="AK40" s="168"/>
      <c r="AL40" s="269"/>
      <c r="AM40" s="269"/>
      <c r="AN40" s="211"/>
      <c r="AO40" s="211"/>
      <c r="AP40" s="211"/>
      <c r="AQ40" s="211"/>
    </row>
    <row r="41" spans="1:43" ht="18" customHeight="1">
      <c r="A41" s="223" t="s">
        <v>273</v>
      </c>
      <c r="B41" s="229"/>
      <c r="C41" s="240"/>
      <c r="D41" s="175">
        <v>2800</v>
      </c>
      <c r="E41" s="175">
        <v>2620</v>
      </c>
      <c r="F41" s="175">
        <v>2800</v>
      </c>
      <c r="G41" s="175"/>
      <c r="H41" s="175"/>
      <c r="I41" s="175">
        <v>2940</v>
      </c>
      <c r="J41" s="175"/>
      <c r="K41" s="175"/>
      <c r="L41" s="175">
        <v>2940</v>
      </c>
      <c r="M41" s="175"/>
      <c r="N41" s="175"/>
      <c r="O41" s="175">
        <v>2660</v>
      </c>
      <c r="P41" s="175"/>
      <c r="Q41" s="175"/>
      <c r="R41" s="175">
        <v>2800</v>
      </c>
      <c r="S41" s="175"/>
      <c r="T41" s="175"/>
      <c r="U41" s="175">
        <v>2800</v>
      </c>
      <c r="V41" s="175"/>
      <c r="W41" s="175"/>
      <c r="X41" s="175">
        <v>2660</v>
      </c>
      <c r="Y41" s="175"/>
      <c r="Z41" s="175"/>
      <c r="AA41" s="175">
        <v>2660</v>
      </c>
      <c r="AB41" s="175"/>
      <c r="AC41" s="175"/>
      <c r="AD41" s="175">
        <v>2660</v>
      </c>
      <c r="AE41" s="175"/>
      <c r="AF41" s="175"/>
      <c r="AG41" s="175">
        <v>800</v>
      </c>
      <c r="AH41" s="175"/>
      <c r="AI41" s="175"/>
      <c r="AJ41" s="168">
        <f t="shared" si="3"/>
        <v>31140</v>
      </c>
      <c r="AK41" s="168"/>
      <c r="AL41" s="269"/>
      <c r="AM41" s="269"/>
      <c r="AN41" s="211"/>
      <c r="AO41" s="211"/>
      <c r="AP41" s="211"/>
      <c r="AQ41" s="211"/>
    </row>
    <row r="42" spans="1:43" ht="18" customHeight="1">
      <c r="A42" s="223" t="s">
        <v>274</v>
      </c>
      <c r="B42" s="229"/>
      <c r="C42" s="240"/>
      <c r="D42" s="175">
        <v>1400</v>
      </c>
      <c r="E42" s="175">
        <v>1310</v>
      </c>
      <c r="F42" s="175">
        <v>1400</v>
      </c>
      <c r="G42" s="175"/>
      <c r="H42" s="175"/>
      <c r="I42" s="175">
        <v>1470</v>
      </c>
      <c r="J42" s="175"/>
      <c r="K42" s="175"/>
      <c r="L42" s="175">
        <v>1470</v>
      </c>
      <c r="M42" s="175"/>
      <c r="N42" s="175"/>
      <c r="O42" s="175">
        <v>1330</v>
      </c>
      <c r="P42" s="175"/>
      <c r="Q42" s="175"/>
      <c r="R42" s="175">
        <v>1400</v>
      </c>
      <c r="S42" s="175"/>
      <c r="T42" s="175"/>
      <c r="U42" s="175">
        <v>1400</v>
      </c>
      <c r="V42" s="175"/>
      <c r="W42" s="175"/>
      <c r="X42" s="175">
        <v>1330</v>
      </c>
      <c r="Y42" s="175"/>
      <c r="Z42" s="175"/>
      <c r="AA42" s="175">
        <v>1330</v>
      </c>
      <c r="AB42" s="175"/>
      <c r="AC42" s="175"/>
      <c r="AD42" s="175">
        <v>1330</v>
      </c>
      <c r="AE42" s="175"/>
      <c r="AF42" s="175"/>
      <c r="AG42" s="175">
        <v>1400</v>
      </c>
      <c r="AH42" s="175"/>
      <c r="AI42" s="175"/>
      <c r="AJ42" s="168">
        <f t="shared" si="3"/>
        <v>16570</v>
      </c>
      <c r="AK42" s="168"/>
      <c r="AL42" s="269"/>
      <c r="AM42" s="269"/>
      <c r="AN42" s="211"/>
      <c r="AO42" s="211"/>
      <c r="AP42" s="211"/>
      <c r="AQ42" s="211"/>
    </row>
    <row r="43" spans="1:43" ht="18" customHeight="1">
      <c r="A43" s="223" t="s">
        <v>50</v>
      </c>
      <c r="B43" s="229"/>
      <c r="C43" s="240"/>
      <c r="D43" s="175">
        <v>100</v>
      </c>
      <c r="E43" s="175">
        <v>95</v>
      </c>
      <c r="F43" s="175">
        <v>100</v>
      </c>
      <c r="G43" s="175"/>
      <c r="H43" s="175"/>
      <c r="I43" s="175">
        <v>105</v>
      </c>
      <c r="J43" s="175"/>
      <c r="K43" s="175"/>
      <c r="L43" s="175">
        <v>105</v>
      </c>
      <c r="M43" s="175"/>
      <c r="N43" s="175"/>
      <c r="O43" s="175">
        <v>95</v>
      </c>
      <c r="P43" s="175"/>
      <c r="Q43" s="175"/>
      <c r="R43" s="175">
        <v>100</v>
      </c>
      <c r="S43" s="175"/>
      <c r="T43" s="175"/>
      <c r="U43" s="175">
        <v>100</v>
      </c>
      <c r="V43" s="175"/>
      <c r="W43" s="175"/>
      <c r="X43" s="175">
        <v>95</v>
      </c>
      <c r="Y43" s="175"/>
      <c r="Z43" s="175"/>
      <c r="AA43" s="175">
        <v>95</v>
      </c>
      <c r="AB43" s="175"/>
      <c r="AC43" s="175"/>
      <c r="AD43" s="175">
        <v>95</v>
      </c>
      <c r="AE43" s="175"/>
      <c r="AF43" s="175"/>
      <c r="AG43" s="175">
        <v>100</v>
      </c>
      <c r="AH43" s="175"/>
      <c r="AI43" s="175"/>
      <c r="AJ43" s="168">
        <f t="shared" si="3"/>
        <v>1185</v>
      </c>
      <c r="AK43" s="168"/>
      <c r="AL43" s="269"/>
      <c r="AM43" s="269"/>
      <c r="AN43" s="211"/>
      <c r="AO43" s="211"/>
      <c r="AP43" s="211"/>
      <c r="AQ43" s="211"/>
    </row>
    <row r="44" spans="1:43" ht="18" customHeight="1">
      <c r="A44" s="223"/>
      <c r="B44" s="266" t="s">
        <v>275</v>
      </c>
      <c r="C44" s="240"/>
      <c r="D44" s="175">
        <v>100</v>
      </c>
      <c r="E44" s="175">
        <v>95</v>
      </c>
      <c r="F44" s="175">
        <v>100</v>
      </c>
      <c r="G44" s="175"/>
      <c r="H44" s="175"/>
      <c r="I44" s="175">
        <v>105</v>
      </c>
      <c r="J44" s="175"/>
      <c r="K44" s="175"/>
      <c r="L44" s="175">
        <v>105</v>
      </c>
      <c r="M44" s="175"/>
      <c r="N44" s="175"/>
      <c r="O44" s="175">
        <v>95</v>
      </c>
      <c r="P44" s="175"/>
      <c r="Q44" s="175"/>
      <c r="R44" s="175">
        <v>100</v>
      </c>
      <c r="S44" s="175"/>
      <c r="T44" s="175"/>
      <c r="U44" s="175">
        <v>100</v>
      </c>
      <c r="V44" s="175"/>
      <c r="W44" s="175"/>
      <c r="X44" s="175">
        <v>95</v>
      </c>
      <c r="Y44" s="175"/>
      <c r="Z44" s="175"/>
      <c r="AA44" s="175">
        <v>95</v>
      </c>
      <c r="AB44" s="175"/>
      <c r="AC44" s="175"/>
      <c r="AD44" s="175">
        <v>95</v>
      </c>
      <c r="AE44" s="175"/>
      <c r="AF44" s="175"/>
      <c r="AG44" s="175">
        <v>2000</v>
      </c>
      <c r="AH44" s="175"/>
      <c r="AI44" s="175"/>
      <c r="AJ44" s="168">
        <f t="shared" si="3"/>
        <v>3085</v>
      </c>
      <c r="AK44" s="168"/>
      <c r="AL44" s="269"/>
      <c r="AM44" s="269"/>
      <c r="AN44" s="211"/>
      <c r="AO44" s="211"/>
      <c r="AP44" s="211"/>
      <c r="AQ44" s="211"/>
    </row>
    <row r="45" spans="1:43" ht="18" customHeight="1">
      <c r="A45" s="223"/>
      <c r="B45" s="267" t="s">
        <v>276</v>
      </c>
      <c r="C45" s="268"/>
      <c r="D45" s="175">
        <v>100</v>
      </c>
      <c r="E45" s="175">
        <v>95</v>
      </c>
      <c r="F45" s="175">
        <v>100</v>
      </c>
      <c r="G45" s="175"/>
      <c r="H45" s="175"/>
      <c r="I45" s="175">
        <v>105</v>
      </c>
      <c r="J45" s="175"/>
      <c r="K45" s="175"/>
      <c r="L45" s="175">
        <v>105</v>
      </c>
      <c r="M45" s="175"/>
      <c r="N45" s="175"/>
      <c r="O45" s="175">
        <v>95</v>
      </c>
      <c r="P45" s="175"/>
      <c r="Q45" s="175"/>
      <c r="R45" s="175">
        <v>100</v>
      </c>
      <c r="S45" s="175"/>
      <c r="T45" s="175"/>
      <c r="U45" s="175">
        <v>100</v>
      </c>
      <c r="V45" s="175"/>
      <c r="W45" s="175"/>
      <c r="X45" s="175">
        <v>95</v>
      </c>
      <c r="Y45" s="175"/>
      <c r="Z45" s="175"/>
      <c r="AA45" s="175">
        <v>95</v>
      </c>
      <c r="AB45" s="175"/>
      <c r="AC45" s="175"/>
      <c r="AD45" s="175">
        <v>95</v>
      </c>
      <c r="AE45" s="175"/>
      <c r="AF45" s="175"/>
      <c r="AG45" s="175">
        <v>100</v>
      </c>
      <c r="AH45" s="175"/>
      <c r="AI45" s="175"/>
      <c r="AJ45" s="168">
        <f t="shared" si="3"/>
        <v>1185</v>
      </c>
      <c r="AK45" s="168"/>
      <c r="AL45" s="269"/>
      <c r="AM45" s="269"/>
      <c r="AN45" s="211"/>
      <c r="AO45" s="211"/>
      <c r="AP45" s="211"/>
      <c r="AQ45" s="211"/>
    </row>
    <row r="46" spans="1:43" ht="18" customHeight="1">
      <c r="A46" s="259" t="s">
        <v>268</v>
      </c>
      <c r="B46" s="259"/>
      <c r="C46" s="259"/>
      <c r="D46" s="175">
        <v>20</v>
      </c>
      <c r="E46" s="175">
        <v>19</v>
      </c>
      <c r="F46" s="175">
        <v>20</v>
      </c>
      <c r="G46" s="175"/>
      <c r="H46" s="175"/>
      <c r="I46" s="175">
        <v>21</v>
      </c>
      <c r="J46" s="175"/>
      <c r="K46" s="175"/>
      <c r="L46" s="175">
        <v>21</v>
      </c>
      <c r="M46" s="175"/>
      <c r="N46" s="175"/>
      <c r="O46" s="175">
        <v>19</v>
      </c>
      <c r="P46" s="175"/>
      <c r="Q46" s="175"/>
      <c r="R46" s="175">
        <v>20</v>
      </c>
      <c r="S46" s="175"/>
      <c r="T46" s="175"/>
      <c r="U46" s="175">
        <v>20</v>
      </c>
      <c r="V46" s="175"/>
      <c r="W46" s="175"/>
      <c r="X46" s="175">
        <v>19</v>
      </c>
      <c r="Y46" s="175"/>
      <c r="Z46" s="175"/>
      <c r="AA46" s="175">
        <v>19</v>
      </c>
      <c r="AB46" s="175"/>
      <c r="AC46" s="175"/>
      <c r="AD46" s="175">
        <v>19</v>
      </c>
      <c r="AE46" s="175"/>
      <c r="AF46" s="175"/>
      <c r="AG46" s="175">
        <v>20</v>
      </c>
      <c r="AH46" s="175"/>
      <c r="AI46" s="175"/>
      <c r="AJ46" s="168">
        <f>+SUM(D46:AI46)</f>
        <v>237</v>
      </c>
      <c r="AK46" s="168"/>
      <c r="AL46" s="265"/>
      <c r="AM46" s="265"/>
      <c r="AN46" s="211"/>
      <c r="AO46" s="211"/>
      <c r="AP46" s="211"/>
      <c r="AQ46" s="211"/>
    </row>
    <row r="47" spans="1:43" ht="18" customHeight="1">
      <c r="A47" s="160" t="s">
        <v>110</v>
      </c>
      <c r="B47" s="160"/>
      <c r="C47" s="160"/>
      <c r="D47" s="211"/>
      <c r="E47" s="211"/>
      <c r="F47" s="211"/>
      <c r="G47" s="211"/>
      <c r="H47" s="211"/>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222"/>
      <c r="AK47" s="147"/>
      <c r="AL47" s="155"/>
      <c r="AM47" s="155"/>
      <c r="AN47" s="149"/>
    </row>
    <row r="48" spans="1:43" ht="5.0999999999999996" customHeight="1">
      <c r="A48" s="160"/>
      <c r="B48" s="160"/>
      <c r="C48" s="160"/>
      <c r="D48" s="211"/>
      <c r="E48" s="211"/>
      <c r="F48" s="211"/>
      <c r="G48" s="211"/>
      <c r="H48" s="211"/>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222"/>
      <c r="AK48" s="147"/>
      <c r="AL48" s="155"/>
      <c r="AM48" s="155"/>
      <c r="AN48" s="149"/>
    </row>
    <row r="49" spans="1:40" ht="18" customHeight="1">
      <c r="A49" s="180" t="s">
        <v>221</v>
      </c>
      <c r="B49" s="147"/>
      <c r="D49" s="147"/>
      <c r="E49" s="147"/>
      <c r="F49" s="147"/>
      <c r="G49" s="147"/>
      <c r="H49" s="147"/>
      <c r="I49" s="147"/>
      <c r="J49" s="147"/>
      <c r="K49" s="147"/>
      <c r="L49" s="147"/>
      <c r="M49" s="147"/>
      <c r="N49" s="147"/>
      <c r="O49" s="147"/>
      <c r="P49" s="147"/>
      <c r="Q49" s="147"/>
      <c r="R49" s="147"/>
      <c r="S49" s="147"/>
      <c r="T49" s="147"/>
      <c r="U49" s="147"/>
      <c r="V49" s="147"/>
      <c r="W49" s="155"/>
      <c r="X49" s="147"/>
      <c r="Y49" s="147"/>
      <c r="Z49" s="147"/>
      <c r="AA49" s="147"/>
      <c r="AB49" s="147"/>
      <c r="AC49" s="147"/>
      <c r="AD49" s="147"/>
      <c r="AE49" s="147"/>
      <c r="AF49" s="147"/>
      <c r="AG49" s="147"/>
      <c r="AH49" s="147"/>
      <c r="AI49" s="147"/>
      <c r="AJ49" s="222"/>
      <c r="AK49" s="147"/>
      <c r="AL49" s="155"/>
      <c r="AM49" s="155"/>
      <c r="AN49" s="149"/>
    </row>
    <row r="50" spans="1:40" ht="45" customHeight="1">
      <c r="A50" s="157" t="s">
        <v>83</v>
      </c>
      <c r="B50" s="157"/>
      <c r="C50" s="157" t="s">
        <v>260</v>
      </c>
      <c r="D50" s="157"/>
      <c r="E50" s="195" t="s">
        <v>277</v>
      </c>
      <c r="F50" s="195"/>
      <c r="G50" s="195"/>
      <c r="H50" s="195"/>
      <c r="I50" s="211"/>
      <c r="J50" s="211"/>
      <c r="K50" s="211"/>
      <c r="L50" s="211"/>
      <c r="M50" s="211"/>
      <c r="N50" s="211"/>
      <c r="O50" s="211"/>
      <c r="P50" s="211"/>
      <c r="Q50" s="211"/>
      <c r="R50" s="211"/>
      <c r="S50" s="211"/>
      <c r="T50" s="211"/>
      <c r="U50" s="211"/>
      <c r="W50" s="155"/>
      <c r="X50" s="147"/>
      <c r="Y50" s="147"/>
      <c r="Z50" s="147"/>
      <c r="AA50" s="147"/>
      <c r="AB50" s="147"/>
      <c r="AC50" s="147"/>
      <c r="AD50" s="147"/>
      <c r="AE50" s="147"/>
      <c r="AF50" s="147"/>
      <c r="AG50" s="147"/>
      <c r="AH50" s="147"/>
      <c r="AI50" s="147"/>
      <c r="AJ50" s="222"/>
      <c r="AK50" s="147"/>
      <c r="AL50" s="155"/>
      <c r="AM50" s="155"/>
      <c r="AN50" s="149"/>
    </row>
    <row r="51" spans="1:40" ht="18" customHeight="1">
      <c r="A51" s="195" t="s">
        <v>57</v>
      </c>
      <c r="B51" s="195"/>
      <c r="C51" s="176">
        <f>ROUNDDOWN(IF(AL38&lt;=60,1,1+ROUNDUP((AL38-60)/40,0)),1)</f>
        <v>5</v>
      </c>
      <c r="D51" s="176"/>
      <c r="E51" s="176">
        <f>ROUNDDOWN(IF(AM38&lt;4,AL38/6,IF(AM38&lt;5,AL38/5,AL38/3)),1)</f>
        <v>41.7</v>
      </c>
      <c r="F51" s="176"/>
      <c r="G51" s="176"/>
      <c r="H51" s="176"/>
      <c r="I51" s="211"/>
      <c r="J51" s="211"/>
      <c r="K51" s="211"/>
      <c r="L51" s="211"/>
      <c r="M51" s="211"/>
      <c r="N51" s="211"/>
      <c r="O51" s="211"/>
      <c r="P51" s="211"/>
      <c r="Q51" s="211"/>
      <c r="R51" s="211"/>
      <c r="S51" s="211"/>
      <c r="T51" s="211"/>
      <c r="U51" s="211"/>
      <c r="W51" s="155"/>
      <c r="X51" s="147"/>
      <c r="Y51" s="147"/>
      <c r="Z51" s="147"/>
      <c r="AA51" s="147"/>
      <c r="AB51" s="147"/>
      <c r="AC51" s="147"/>
      <c r="AD51" s="147"/>
      <c r="AE51" s="147"/>
      <c r="AF51" s="147"/>
      <c r="AG51" s="147"/>
      <c r="AH51" s="147"/>
      <c r="AI51" s="147"/>
      <c r="AJ51" s="222"/>
      <c r="AK51" s="147"/>
      <c r="AL51" s="155"/>
      <c r="AM51" s="155"/>
      <c r="AN51" s="149"/>
    </row>
    <row r="52" spans="1:40" ht="21" customHeight="1">
      <c r="A52" s="180" t="s">
        <v>245</v>
      </c>
      <c r="B52" s="145"/>
      <c r="C52" s="156"/>
      <c r="D52" s="156"/>
      <c r="E52" s="156"/>
      <c r="F52" s="156"/>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56"/>
      <c r="AM52" s="156"/>
      <c r="AN52" s="149"/>
    </row>
    <row r="53" spans="1:40" ht="24.95" customHeight="1">
      <c r="A53" s="149"/>
      <c r="B53" s="155"/>
      <c r="C53" s="207" t="str">
        <f>IF(VLOOKUP($AK$1,選択肢!$A$1:$J$32,C58,FALSE)=0,"-",VLOOKUP($AK$1,選択肢!$A$1:$J$32,C58,FALSE))</f>
        <v>管理者</v>
      </c>
      <c r="D53" s="214"/>
      <c r="E53" s="195" t="str">
        <f>IF(VLOOKUP($AK$1,選択肢!$A$1:$J$32,E58,FALSE)=0,"-",VLOOKUP($AK$1,選択肢!$A$1:$J$32,E58,FALSE))</f>
        <v>サービス管理責任者</v>
      </c>
      <c r="F53" s="195"/>
      <c r="G53" s="195"/>
      <c r="H53" s="195"/>
      <c r="I53" s="207" t="str">
        <f>IF(VLOOKUP($AK$1,選択肢!$A$1:$J$32,I58,FALSE)=0,"-",VLOOKUP($AK$1,選択肢!$A$1:$J$32,I58,FALSE))</f>
        <v>医師</v>
      </c>
      <c r="J53" s="214"/>
      <c r="K53" s="214"/>
      <c r="L53" s="214"/>
      <c r="M53" s="214"/>
      <c r="N53" s="192"/>
      <c r="O53" s="207" t="str">
        <f>IF(VLOOKUP($AK$1,選択肢!$A$1:$J$32,O58,FALSE)=0,"-",VLOOKUP($AK$1,選択肢!$A$1:$J$32,O58,FALSE))</f>
        <v>看護職員</v>
      </c>
      <c r="P53" s="214"/>
      <c r="Q53" s="214"/>
      <c r="R53" s="214"/>
      <c r="S53" s="214"/>
      <c r="T53" s="192"/>
      <c r="U53" s="207" t="str">
        <f>IF(VLOOKUP($AK$1,選択肢!$A$1:$J$32,U58,FALSE)=0,"-",VLOOKUP($AK$1,選択肢!$A$1:$J$32,U58,FALSE))</f>
        <v>理学療法士</v>
      </c>
      <c r="V53" s="214"/>
      <c r="W53" s="214"/>
      <c r="X53" s="214"/>
      <c r="Y53" s="214"/>
      <c r="Z53" s="192"/>
      <c r="AA53" s="207" t="str">
        <f>IF(VLOOKUP($AK$1,選択肢!$A$1:$J$32,AA58,FALSE)=0,"-",VLOOKUP($AK$1,選択肢!$A$1:$J$32,AA58,FALSE))</f>
        <v>作業療法士</v>
      </c>
      <c r="AB53" s="214"/>
      <c r="AC53" s="214"/>
      <c r="AD53" s="214"/>
      <c r="AE53" s="214"/>
      <c r="AF53" s="192"/>
      <c r="AG53" s="195" t="str">
        <f>IF(VLOOKUP($AK$1,選択肢!$A$1:$J$32,AG58,FALSE)=0,"-",VLOOKUP($AK$1,選択肢!$A$1:$J$32,AG58,FALSE))</f>
        <v>言語聴覚士</v>
      </c>
      <c r="AH53" s="195"/>
      <c r="AI53" s="195"/>
      <c r="AJ53" s="195"/>
      <c r="AK53" s="195"/>
      <c r="AL53" s="195" t="str">
        <f>IF(VLOOKUP($AK$1,選択肢!$A$1:$J$32,AL58,FALSE)=0,"-",VLOOKUP($AK$1,選択肢!$A$1:$J$32,AL58,FALSE))</f>
        <v>生活支援員</v>
      </c>
      <c r="AM53" s="195"/>
      <c r="AN53" s="149"/>
    </row>
    <row r="54" spans="1:40" ht="18" customHeight="1">
      <c r="A54" s="149"/>
      <c r="B54" s="155"/>
      <c r="C54" s="153" t="s">
        <v>246</v>
      </c>
      <c r="D54" s="153" t="s">
        <v>247</v>
      </c>
      <c r="E54" s="157" t="s">
        <v>246</v>
      </c>
      <c r="F54" s="157" t="s">
        <v>247</v>
      </c>
      <c r="G54" s="157"/>
      <c r="H54" s="157"/>
      <c r="I54" s="153" t="s">
        <v>246</v>
      </c>
      <c r="J54" s="154"/>
      <c r="K54" s="171"/>
      <c r="L54" s="153" t="s">
        <v>247</v>
      </c>
      <c r="M54" s="154"/>
      <c r="N54" s="171"/>
      <c r="O54" s="153" t="s">
        <v>246</v>
      </c>
      <c r="P54" s="154"/>
      <c r="Q54" s="171"/>
      <c r="R54" s="153" t="s">
        <v>247</v>
      </c>
      <c r="S54" s="154"/>
      <c r="T54" s="171"/>
      <c r="U54" s="153" t="s">
        <v>246</v>
      </c>
      <c r="V54" s="154"/>
      <c r="W54" s="171"/>
      <c r="X54" s="153" t="s">
        <v>247</v>
      </c>
      <c r="Y54" s="154"/>
      <c r="Z54" s="171"/>
      <c r="AA54" s="153" t="s">
        <v>246</v>
      </c>
      <c r="AB54" s="154"/>
      <c r="AC54" s="171"/>
      <c r="AD54" s="153" t="s">
        <v>247</v>
      </c>
      <c r="AE54" s="154"/>
      <c r="AF54" s="171"/>
      <c r="AG54" s="153" t="s">
        <v>246</v>
      </c>
      <c r="AH54" s="154"/>
      <c r="AI54" s="171"/>
      <c r="AJ54" s="153" t="s">
        <v>247</v>
      </c>
      <c r="AK54" s="171"/>
      <c r="AL54" s="157" t="s">
        <v>55</v>
      </c>
      <c r="AM54" s="157" t="s">
        <v>269</v>
      </c>
      <c r="AN54" s="149"/>
    </row>
    <row r="55" spans="1:40" ht="18" customHeight="1">
      <c r="A55" s="149"/>
      <c r="B55" s="157" t="s">
        <v>249</v>
      </c>
      <c r="C55" s="157">
        <f>COUNTIFS($B$11:$B$30,C$53,$C$11:$C$30,"A",$E$11:$E$30,"*")</f>
        <v>1</v>
      </c>
      <c r="D55" s="157">
        <f>COUNTIFS($B$11:$B$30,C$53,$C$11:$C$30,"B",$E$11:$E$30,"*")</f>
        <v>0</v>
      </c>
      <c r="E55" s="157">
        <f>COUNTIFS($B$11:$B$30,E$53,$C$11:$C$30,"A",$E$11:$E$30,"*")</f>
        <v>0</v>
      </c>
      <c r="F55" s="153">
        <f>COUNTIFS($B$11:$B$30,E$53,$C$11:$C$30,"B",$E$11:$E$30,"*")</f>
        <v>0</v>
      </c>
      <c r="G55" s="154"/>
      <c r="H55" s="171"/>
      <c r="I55" s="153">
        <f>COUNTIFS($B$11:$B$30,I$53,$C$11:$C$30,"A",$E$11:$E$30,"*")</f>
        <v>0</v>
      </c>
      <c r="J55" s="154"/>
      <c r="K55" s="171"/>
      <c r="L55" s="153">
        <f>COUNTIFS($B$11:$B$30,I$53,$C$11:$C$30,"B",$E$11:$E$30,"*")</f>
        <v>0</v>
      </c>
      <c r="M55" s="154"/>
      <c r="N55" s="171"/>
      <c r="O55" s="153">
        <f>COUNTIFS($B$11:$B$30,O$53,$C$11:$C$30,"A",$E$11:$E$30,"*")</f>
        <v>0</v>
      </c>
      <c r="P55" s="154"/>
      <c r="Q55" s="171"/>
      <c r="R55" s="153">
        <f>COUNTIFS($B$11:$B$30,O$53,$C$11:$C$30,"B",$E$11:$E$30,"*")</f>
        <v>0</v>
      </c>
      <c r="S55" s="154"/>
      <c r="T55" s="171"/>
      <c r="U55" s="153">
        <f>COUNTIFS($B$11:$B$30,U$53,$C$11:$C$30,"A",$E$11:$E$30,"*")</f>
        <v>0</v>
      </c>
      <c r="V55" s="154"/>
      <c r="W55" s="171"/>
      <c r="X55" s="153">
        <f>COUNTIFS($B$11:$B$30,U$53,$C$11:$C$30,"B",$E$11:$E$30,"*")</f>
        <v>0</v>
      </c>
      <c r="Y55" s="154"/>
      <c r="Z55" s="171"/>
      <c r="AA55" s="153">
        <f>COUNTIFS($B$11:$B$30,AA$53,$C$11:$C$30,"A",$E$11:$E$30,"*")</f>
        <v>0</v>
      </c>
      <c r="AB55" s="154"/>
      <c r="AC55" s="171"/>
      <c r="AD55" s="153">
        <f>COUNTIFS($B$11:$B$30,AA$53,$C$11:$C$30,"B",$E$11:$E$30,"*")</f>
        <v>0</v>
      </c>
      <c r="AE55" s="154"/>
      <c r="AF55" s="171"/>
      <c r="AG55" s="153">
        <f>COUNTIFS($B$11:$B$30,AG$53,$C$11:$C$30,"A",$E$11:$E$30,"*")</f>
        <v>0</v>
      </c>
      <c r="AH55" s="154"/>
      <c r="AI55" s="171"/>
      <c r="AJ55" s="153">
        <f>COUNTIFS($B$11:$B$30,AG$53,$C$11:$C$30,"B",$E$11:$E$30,"*")</f>
        <v>0</v>
      </c>
      <c r="AK55" s="171"/>
      <c r="AL55" s="157">
        <f>COUNTIFS($B$11:$B$30,AL$53,$C$11:$C$30,"A",$E$11:$E$30,"*")</f>
        <v>0</v>
      </c>
      <c r="AM55" s="157">
        <f>COUNTIFS($B$11:$B$30,AL$53,$C$11:$C$30,"B",$E$11:$E$30,"*")</f>
        <v>0</v>
      </c>
      <c r="AN55" s="149"/>
    </row>
    <row r="56" spans="1:40" ht="18" customHeight="1">
      <c r="A56" s="149"/>
      <c r="B56" s="195" t="s">
        <v>251</v>
      </c>
      <c r="C56" s="157">
        <f>COUNTIFS($B$11:$B$30,C$53,$C$11:$C$30,"C",$E$11:$E$30,"*")</f>
        <v>0</v>
      </c>
      <c r="D56" s="157">
        <f>COUNTIFS($B$11:$B$30,C$53,$C$11:$C$30,"D",$E$11:$E$30,"*")</f>
        <v>0</v>
      </c>
      <c r="E56" s="157">
        <f>COUNTIFS($B$11:$B$30,E$53,$C$11:$C$30,"C",$E$11:$E$30,"*")</f>
        <v>0</v>
      </c>
      <c r="F56" s="153">
        <f>COUNTIFS($B$11:$B$30,E$53,$C$11:$C$30,"D",$E$11:$E$30,"*")</f>
        <v>1</v>
      </c>
      <c r="G56" s="154"/>
      <c r="H56" s="171"/>
      <c r="I56" s="153">
        <f>COUNTIFS($B$11:$B$30,I$53,$C$11:$C$30,"C",$E$11:$E$30,"*")</f>
        <v>1</v>
      </c>
      <c r="J56" s="154"/>
      <c r="K56" s="171"/>
      <c r="L56" s="153">
        <f>COUNTIFS($B$11:$B$30,I$53,$C$11:$C$30,"D",$E$11:$E$30,"*")</f>
        <v>0</v>
      </c>
      <c r="M56" s="154"/>
      <c r="N56" s="171"/>
      <c r="O56" s="153">
        <f>COUNTIFS($B$11:$B$30,O$53,$C$11:$C$30,"C",$E$11:$E$30,"*")</f>
        <v>0</v>
      </c>
      <c r="P56" s="154"/>
      <c r="Q56" s="171"/>
      <c r="R56" s="153">
        <f>COUNTIFS($B$11:$B$30,O$53,$C$11:$C$30,"D",$E$11:$E$30,"*")</f>
        <v>1</v>
      </c>
      <c r="S56" s="154"/>
      <c r="T56" s="171"/>
      <c r="U56" s="153">
        <f>COUNTIFS($B$11:$B$30,U$53,$C$11:$C$30,"C",$E$11:$E$30,"*")</f>
        <v>0</v>
      </c>
      <c r="V56" s="154"/>
      <c r="W56" s="171"/>
      <c r="X56" s="153">
        <f>COUNTIFS($B$11:$B$30,U$53,$C$11:$C$30,"D",$E$11:$E$30,"*")</f>
        <v>0</v>
      </c>
      <c r="Y56" s="154"/>
      <c r="Z56" s="171"/>
      <c r="AA56" s="153">
        <f>COUNTIFS($B$11:$B$30,AA$53,$C$11:$C$30,"C",$E$11:$E$30,"*")</f>
        <v>0</v>
      </c>
      <c r="AB56" s="154"/>
      <c r="AC56" s="171"/>
      <c r="AD56" s="153">
        <f>COUNTIFS($B$11:$B$30,AA$53,$C$11:$C$30,"D",$E$11:$E$30,"*")</f>
        <v>0</v>
      </c>
      <c r="AE56" s="154"/>
      <c r="AF56" s="171"/>
      <c r="AG56" s="153">
        <f>COUNTIFS($B$11:$B$30,AG$53,$C$11:$C$30,"C",$E$11:$E$30,"*")</f>
        <v>0</v>
      </c>
      <c r="AH56" s="154"/>
      <c r="AI56" s="171"/>
      <c r="AJ56" s="153">
        <f>COUNTIFS($B$11:$B$30,AG$53,$C$11:$C$30,"D",$E$11:$E$30,"*")</f>
        <v>0</v>
      </c>
      <c r="AK56" s="171"/>
      <c r="AL56" s="157">
        <f>COUNTIFS($B$11:$B$30,AL$53,$C$11:$C$30,"C",$E$11:$E$30,"*")</f>
        <v>0</v>
      </c>
      <c r="AM56" s="157">
        <f>COUNTIFS($B$11:$B$30,AL$53,$C$11:$C$30,"D",$E$11:$E$30,"*")</f>
        <v>0</v>
      </c>
      <c r="AN56" s="149"/>
    </row>
    <row r="57" spans="1:40" ht="24.95" customHeight="1">
      <c r="A57" s="149"/>
      <c r="B57" s="195" t="s">
        <v>252</v>
      </c>
      <c r="C57" s="207">
        <f>IF($AK$3="４週",SUMIFS($AK$11:$AK$30,$B$11:$B$30,C53)/4/$AH$5,IF($AK$3="歴月",SUMIFS($AK$11:$AK$30,$B$11:$B$30,C53)/$AL$5,"記載する期間を選択してください"))</f>
        <v>0</v>
      </c>
      <c r="D57" s="192"/>
      <c r="E57" s="207">
        <f>IF($AK$3="４週",SUMIFS($AK$11:$AK$30,$B$11:$B$30,E53)/4/$AH$5,IF($AK$3="歴月",SUMIFS($AK$11:$AK$30,$B$11:$B$30,E53)/$AL$5,"記載する期間を選択してください"))</f>
        <v>0</v>
      </c>
      <c r="F57" s="214"/>
      <c r="G57" s="214"/>
      <c r="H57" s="192"/>
      <c r="I57" s="207">
        <f>IF($AK$3="４週",SUMIFS($AK$11:$AK$30,$B$11:$B$30,I53)/4/$AH$5,IF($AK$3="歴月",SUMIFS($AK$11:$AK$30,$B$11:$B$30,I53)/$AL$5,"記載する期間を選択してください"))</f>
        <v>0</v>
      </c>
      <c r="J57" s="214"/>
      <c r="K57" s="214"/>
      <c r="L57" s="214"/>
      <c r="M57" s="214"/>
      <c r="N57" s="192"/>
      <c r="O57" s="207">
        <f>IF($AK$3="４週",SUMIFS($AK$11:$AK$30,$B$11:$B$30,O53)/4/$AH$5,IF($AK$3="歴月",SUMIFS($AK$11:$AK$30,$B$11:$B$30,O53)/$AL$5,"記載する期間を選択してください"))</f>
        <v>0</v>
      </c>
      <c r="P57" s="214"/>
      <c r="Q57" s="214"/>
      <c r="R57" s="214"/>
      <c r="S57" s="214"/>
      <c r="T57" s="192"/>
      <c r="U57" s="207">
        <f>IF($AK$3="４週",SUMIFS($AK$11:$AK$30,$B$11:$B$30,U53)/4/$AH$5,IF($AK$3="歴月",SUMIFS($AK$11:$AK$30,$B$11:$B$30,U53)/$AL$5,"記載する期間を選択してください"))</f>
        <v>0</v>
      </c>
      <c r="V57" s="214"/>
      <c r="W57" s="214"/>
      <c r="X57" s="214"/>
      <c r="Y57" s="214"/>
      <c r="Z57" s="192"/>
      <c r="AA57" s="207">
        <f>IF($AK$3="４週",SUMIFS($AK$11:$AK$30,$B$11:$B$30,AA53)/4/$AH$5,IF($AK$3="歴月",SUMIFS($AK$11:$AK$30,$B$11:$B$30,AA53)/$AL$5,"記載する期間を選択してください"))</f>
        <v>0</v>
      </c>
      <c r="AB57" s="214"/>
      <c r="AC57" s="214"/>
      <c r="AD57" s="214"/>
      <c r="AE57" s="214"/>
      <c r="AF57" s="192"/>
      <c r="AG57" s="207">
        <f>IF($AK$3="４週",SUMIFS($AK$11:$AK$30,$B$11:$B$30,AG53)/4/$AH$5,IF($AK$3="歴月",SUMIFS($AK$11:$AK$30,$B$11:$B$30,AG53)/$AL$5,"記載する期間を選択してください"))</f>
        <v>0</v>
      </c>
      <c r="AH57" s="214"/>
      <c r="AI57" s="214"/>
      <c r="AJ57" s="214"/>
      <c r="AK57" s="192"/>
      <c r="AL57" s="207">
        <f>IF($AK$3="４週",SUMIFS($AK$11:$AK$30,$B$11:$B$30,AL53)/4/$AH$5,IF($AK$3="歴月",SUMIFS($AK$11:$AK$30,$B$11:$B$30,AL53)/$AL$5,"記載する期間を選択してください"))</f>
        <v>0</v>
      </c>
      <c r="AM57" s="192"/>
      <c r="AN57" s="149"/>
    </row>
    <row r="58" spans="1:40" ht="5.0999999999999996" customHeight="1">
      <c r="A58" s="149"/>
      <c r="B58" s="145"/>
      <c r="C58" s="179">
        <v>2</v>
      </c>
      <c r="D58" s="179"/>
      <c r="E58" s="179">
        <v>3</v>
      </c>
      <c r="F58" s="179"/>
      <c r="G58" s="179"/>
      <c r="H58" s="179"/>
      <c r="I58" s="179">
        <v>4</v>
      </c>
      <c r="J58" s="179"/>
      <c r="K58" s="179"/>
      <c r="L58" s="179"/>
      <c r="M58" s="179"/>
      <c r="N58" s="179"/>
      <c r="O58" s="179">
        <v>5</v>
      </c>
      <c r="P58" s="179"/>
      <c r="Q58" s="179"/>
      <c r="R58" s="179"/>
      <c r="S58" s="179"/>
      <c r="T58" s="179"/>
      <c r="U58" s="179">
        <v>6</v>
      </c>
      <c r="V58" s="179"/>
      <c r="W58" s="179"/>
      <c r="X58" s="179"/>
      <c r="Y58" s="179"/>
      <c r="Z58" s="179"/>
      <c r="AA58" s="179">
        <v>7</v>
      </c>
      <c r="AB58" s="179"/>
      <c r="AC58" s="179"/>
      <c r="AD58" s="179"/>
      <c r="AE58" s="179"/>
      <c r="AF58" s="179"/>
      <c r="AG58" s="179">
        <v>8</v>
      </c>
      <c r="AH58" s="179"/>
      <c r="AI58" s="179"/>
      <c r="AJ58" s="179"/>
      <c r="AK58" s="179"/>
      <c r="AL58" s="179">
        <v>9</v>
      </c>
      <c r="AM58" s="156"/>
      <c r="AN58" s="149"/>
    </row>
    <row r="59" spans="1:40" ht="15" customHeight="1">
      <c r="A59" s="147" t="s">
        <v>170</v>
      </c>
      <c r="B59" s="159"/>
      <c r="C59" s="159"/>
      <c r="D59" s="159"/>
      <c r="E59" s="159"/>
      <c r="F59" s="178"/>
      <c r="G59" s="159"/>
      <c r="H59" s="179"/>
      <c r="I59" s="179"/>
      <c r="J59" s="179"/>
      <c r="K59" s="179"/>
      <c r="L59" s="179"/>
      <c r="M59" s="179"/>
      <c r="N59" s="179"/>
      <c r="O59" s="179"/>
      <c r="P59" s="179"/>
      <c r="Q59" s="179"/>
      <c r="R59" s="179">
        <v>6</v>
      </c>
      <c r="S59" s="179"/>
      <c r="T59" s="179"/>
      <c r="U59" s="179"/>
      <c r="V59" s="179"/>
      <c r="W59" s="179"/>
      <c r="X59" s="179">
        <v>7</v>
      </c>
      <c r="Y59" s="179"/>
      <c r="Z59" s="179"/>
      <c r="AA59" s="179"/>
      <c r="AB59" s="179"/>
      <c r="AC59" s="179"/>
      <c r="AD59" s="179">
        <v>8</v>
      </c>
      <c r="AE59" s="179"/>
      <c r="AF59" s="179"/>
      <c r="AG59" s="187"/>
      <c r="AH59" s="187"/>
      <c r="AI59" s="187"/>
      <c r="AJ59" s="187">
        <v>9</v>
      </c>
      <c r="AK59" s="179"/>
      <c r="AL59" s="179"/>
      <c r="AM59" s="149"/>
    </row>
    <row r="60" spans="1:40" s="147" customFormat="1" ht="15" customHeight="1">
      <c r="A60" s="147" t="s">
        <v>53</v>
      </c>
      <c r="B60" s="160"/>
      <c r="C60" s="160"/>
      <c r="D60" s="160"/>
      <c r="E60" s="160"/>
      <c r="F60" s="160"/>
      <c r="G60" s="16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row>
    <row r="61" spans="1:40" s="147" customFormat="1" ht="15" customHeight="1">
      <c r="A61" s="147" t="s">
        <v>171</v>
      </c>
      <c r="B61" s="160"/>
      <c r="C61" s="160"/>
      <c r="D61" s="160"/>
      <c r="E61" s="160"/>
      <c r="F61" s="160"/>
      <c r="G61" s="16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row>
    <row r="62" spans="1:40" s="147" customFormat="1" ht="15" customHeight="1">
      <c r="A62" s="147" t="s">
        <v>42</v>
      </c>
      <c r="B62" s="160"/>
      <c r="C62" s="160"/>
      <c r="D62" s="160"/>
      <c r="E62" s="160"/>
      <c r="F62" s="160"/>
      <c r="G62" s="16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row>
    <row r="63" spans="1:40" s="147" customFormat="1" ht="15" customHeight="1">
      <c r="A63" s="147" t="s">
        <v>172</v>
      </c>
      <c r="B63" s="160"/>
      <c r="C63" s="160"/>
      <c r="D63" s="160"/>
      <c r="E63" s="160"/>
      <c r="F63" s="160"/>
      <c r="G63" s="16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row>
    <row r="64" spans="1:40" ht="15" customHeight="1">
      <c r="A64" s="147" t="s">
        <v>173</v>
      </c>
      <c r="B64" s="161"/>
      <c r="C64" s="147"/>
      <c r="D64" s="147"/>
      <c r="E64" s="147"/>
      <c r="F64" s="147"/>
      <c r="G64" s="147"/>
    </row>
    <row r="65" spans="1:7" ht="15" customHeight="1">
      <c r="A65" s="147" t="s">
        <v>174</v>
      </c>
      <c r="B65" s="161"/>
      <c r="C65" s="147"/>
      <c r="D65" s="147"/>
      <c r="E65" s="147"/>
      <c r="F65" s="147"/>
      <c r="G65" s="147"/>
    </row>
    <row r="66" spans="1:7" ht="15" customHeight="1">
      <c r="A66" s="147"/>
      <c r="B66" s="157" t="s">
        <v>175</v>
      </c>
      <c r="C66" s="157" t="s">
        <v>176</v>
      </c>
      <c r="D66" s="157"/>
      <c r="E66" s="157"/>
      <c r="F66" s="147"/>
      <c r="G66" s="147"/>
    </row>
    <row r="67" spans="1:7" ht="15" customHeight="1">
      <c r="A67" s="147"/>
      <c r="B67" s="162" t="s">
        <v>180</v>
      </c>
      <c r="C67" s="168" t="s">
        <v>181</v>
      </c>
      <c r="D67" s="168"/>
      <c r="E67" s="168"/>
      <c r="F67" s="147"/>
      <c r="G67" s="147"/>
    </row>
    <row r="68" spans="1:7" ht="15" customHeight="1">
      <c r="A68" s="147"/>
      <c r="B68" s="162" t="s">
        <v>182</v>
      </c>
      <c r="C68" s="168" t="s">
        <v>183</v>
      </c>
      <c r="D68" s="168"/>
      <c r="E68" s="168"/>
      <c r="F68" s="147"/>
      <c r="G68" s="147"/>
    </row>
    <row r="69" spans="1:7" ht="15" customHeight="1">
      <c r="A69" s="147"/>
      <c r="B69" s="162" t="s">
        <v>184</v>
      </c>
      <c r="C69" s="168" t="s">
        <v>185</v>
      </c>
      <c r="D69" s="168"/>
      <c r="E69" s="168"/>
      <c r="F69" s="147"/>
      <c r="G69" s="147"/>
    </row>
    <row r="70" spans="1:7" ht="15" customHeight="1">
      <c r="A70" s="147"/>
      <c r="B70" s="162" t="s">
        <v>187</v>
      </c>
      <c r="C70" s="168" t="s">
        <v>188</v>
      </c>
      <c r="D70" s="168"/>
      <c r="E70" s="168"/>
      <c r="F70" s="147"/>
      <c r="G70" s="147"/>
    </row>
    <row r="71" spans="1:7" ht="15" customHeight="1">
      <c r="A71" s="147"/>
      <c r="B71" s="147" t="s">
        <v>190</v>
      </c>
      <c r="C71" s="147"/>
      <c r="D71" s="147"/>
      <c r="E71" s="147"/>
      <c r="F71" s="147"/>
      <c r="G71" s="147"/>
    </row>
    <row r="72" spans="1:7" ht="15" customHeight="1">
      <c r="A72" s="147"/>
      <c r="B72" s="147" t="s">
        <v>30</v>
      </c>
      <c r="C72" s="147"/>
      <c r="D72" s="147"/>
      <c r="E72" s="147"/>
      <c r="F72" s="147"/>
      <c r="G72" s="147"/>
    </row>
    <row r="73" spans="1:7" ht="15" customHeight="1">
      <c r="A73" s="147"/>
      <c r="B73" s="147" t="s">
        <v>191</v>
      </c>
      <c r="C73" s="147"/>
      <c r="D73" s="147"/>
      <c r="E73" s="147"/>
      <c r="F73" s="147"/>
      <c r="G73" s="147"/>
    </row>
    <row r="74" spans="1:7" ht="15" customHeight="1">
      <c r="A74" s="147" t="s">
        <v>192</v>
      </c>
      <c r="B74" s="161"/>
      <c r="C74" s="147"/>
      <c r="D74" s="147"/>
      <c r="E74" s="147"/>
      <c r="F74" s="147"/>
      <c r="G74" s="147"/>
    </row>
    <row r="75" spans="1:7" ht="15" customHeight="1">
      <c r="A75" s="147" t="s">
        <v>2</v>
      </c>
      <c r="B75" s="161"/>
      <c r="C75" s="147"/>
      <c r="D75" s="147"/>
      <c r="E75" s="147"/>
      <c r="F75" s="147"/>
      <c r="G75" s="147"/>
    </row>
    <row r="76" spans="1:7" ht="15" customHeight="1">
      <c r="A76" s="147" t="s">
        <v>193</v>
      </c>
      <c r="B76" s="161"/>
      <c r="C76" s="147"/>
      <c r="D76" s="147"/>
      <c r="E76" s="147"/>
      <c r="F76" s="147"/>
      <c r="G76" s="147"/>
    </row>
    <row r="77" spans="1:7" ht="15" customHeight="1">
      <c r="A77" s="147" t="s">
        <v>194</v>
      </c>
      <c r="B77" s="161"/>
      <c r="C77" s="147"/>
      <c r="D77" s="147"/>
      <c r="E77" s="147"/>
      <c r="F77" s="147"/>
      <c r="G77" s="147"/>
    </row>
    <row r="78" spans="1:7" ht="15" customHeight="1">
      <c r="A78" s="147" t="s">
        <v>195</v>
      </c>
      <c r="B78" s="161"/>
      <c r="C78" s="147"/>
      <c r="D78" s="147"/>
      <c r="E78" s="147"/>
      <c r="F78" s="147"/>
      <c r="G78" s="147"/>
    </row>
    <row r="79" spans="1:7" ht="15" customHeight="1">
      <c r="A79" s="147" t="s">
        <v>196</v>
      </c>
      <c r="B79" s="161"/>
      <c r="C79" s="147"/>
      <c r="D79" s="147"/>
      <c r="E79" s="147"/>
      <c r="F79" s="147"/>
      <c r="G79" s="147"/>
    </row>
    <row r="80" spans="1:7" ht="15" customHeight="1">
      <c r="A80" s="147"/>
      <c r="B80" s="147" t="s">
        <v>99</v>
      </c>
      <c r="C80" s="147"/>
      <c r="D80" s="147"/>
      <c r="E80" s="147"/>
      <c r="F80" s="147"/>
      <c r="G80" s="147"/>
    </row>
    <row r="81" spans="1:7" ht="15" customHeight="1">
      <c r="A81" s="147"/>
      <c r="B81" s="147" t="s">
        <v>197</v>
      </c>
      <c r="C81" s="147"/>
      <c r="D81" s="147"/>
      <c r="E81" s="147"/>
      <c r="F81" s="147"/>
      <c r="G81" s="147"/>
    </row>
    <row r="82" spans="1:7" ht="15" customHeight="1">
      <c r="A82" s="147" t="s">
        <v>133</v>
      </c>
      <c r="B82" s="161"/>
      <c r="C82" s="147"/>
      <c r="D82" s="147"/>
      <c r="E82" s="147"/>
      <c r="F82" s="147"/>
      <c r="G82" s="147"/>
    </row>
    <row r="83" spans="1:7" ht="15" customHeight="1">
      <c r="A83" s="147" t="s">
        <v>199</v>
      </c>
      <c r="B83" s="161"/>
      <c r="C83" s="147"/>
      <c r="D83" s="147"/>
      <c r="E83" s="147"/>
      <c r="F83" s="147"/>
      <c r="G83" s="147"/>
    </row>
    <row r="84" spans="1:7" ht="15" customHeight="1">
      <c r="A84" s="147" t="s">
        <v>200</v>
      </c>
      <c r="B84" s="161"/>
      <c r="C84" s="147"/>
      <c r="D84" s="147"/>
      <c r="E84" s="147"/>
      <c r="F84" s="147"/>
      <c r="G84" s="147"/>
    </row>
    <row r="85" spans="1:7" ht="15" customHeight="1">
      <c r="A85" s="147" t="s">
        <v>201</v>
      </c>
      <c r="B85" s="161"/>
      <c r="C85" s="147"/>
      <c r="D85" s="147"/>
      <c r="E85" s="147"/>
      <c r="F85" s="147"/>
      <c r="G85" s="147"/>
    </row>
    <row r="86" spans="1:7" ht="15" customHeight="1">
      <c r="A86" s="147" t="s">
        <v>203</v>
      </c>
      <c r="B86" s="161"/>
      <c r="C86" s="147"/>
      <c r="D86" s="147"/>
      <c r="E86" s="147"/>
      <c r="F86" s="147"/>
      <c r="G86" s="147"/>
    </row>
    <row r="87" spans="1:7" ht="15" customHeight="1">
      <c r="A87" s="147" t="s">
        <v>60</v>
      </c>
      <c r="B87" s="161"/>
      <c r="C87" s="147"/>
      <c r="D87" s="147"/>
      <c r="E87" s="147"/>
      <c r="F87" s="147"/>
      <c r="G87" s="147"/>
    </row>
    <row r="88" spans="1:7" ht="15" customHeight="1">
      <c r="A88" s="147" t="s">
        <v>205</v>
      </c>
      <c r="B88" s="161"/>
      <c r="C88" s="147"/>
      <c r="D88" s="147"/>
      <c r="E88" s="147"/>
      <c r="F88" s="147"/>
      <c r="G88" s="147"/>
    </row>
    <row r="89" spans="1:7" ht="15" customHeight="1">
      <c r="A89" s="147" t="s">
        <v>206</v>
      </c>
      <c r="B89" s="161"/>
      <c r="C89" s="147"/>
      <c r="D89" s="147"/>
      <c r="E89" s="147"/>
      <c r="F89" s="147"/>
      <c r="G89" s="147"/>
    </row>
  </sheetData>
  <mergeCells count="228">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38:C38"/>
    <mergeCell ref="F38:H38"/>
    <mergeCell ref="I38:K38"/>
    <mergeCell ref="L38:N38"/>
    <mergeCell ref="O38:Q38"/>
    <mergeCell ref="R38:T38"/>
    <mergeCell ref="U38:W38"/>
    <mergeCell ref="X38:Z38"/>
    <mergeCell ref="AA38:AC38"/>
    <mergeCell ref="AD38:AF38"/>
    <mergeCell ref="AG38:AI38"/>
    <mergeCell ref="AJ38:AK38"/>
    <mergeCell ref="A39:C39"/>
    <mergeCell ref="F39:H39"/>
    <mergeCell ref="I39:K39"/>
    <mergeCell ref="L39:N39"/>
    <mergeCell ref="O39:Q39"/>
    <mergeCell ref="R39:T39"/>
    <mergeCell ref="U39:W39"/>
    <mergeCell ref="X39:Z39"/>
    <mergeCell ref="AA39:AC39"/>
    <mergeCell ref="AD39:AF39"/>
    <mergeCell ref="AG39:AI39"/>
    <mergeCell ref="AJ39:AK39"/>
    <mergeCell ref="A40:C40"/>
    <mergeCell ref="F40:H40"/>
    <mergeCell ref="I40:K40"/>
    <mergeCell ref="L40:N40"/>
    <mergeCell ref="O40:Q40"/>
    <mergeCell ref="R40:T40"/>
    <mergeCell ref="U40:W40"/>
    <mergeCell ref="X40:Z40"/>
    <mergeCell ref="AA40:AC40"/>
    <mergeCell ref="AD40:AF40"/>
    <mergeCell ref="AG40:AI40"/>
    <mergeCell ref="AJ40:AK40"/>
    <mergeCell ref="A41:C41"/>
    <mergeCell ref="F41:H41"/>
    <mergeCell ref="I41:K41"/>
    <mergeCell ref="L41:N41"/>
    <mergeCell ref="O41:Q41"/>
    <mergeCell ref="R41:T41"/>
    <mergeCell ref="U41:W41"/>
    <mergeCell ref="X41:Z41"/>
    <mergeCell ref="AA41:AC41"/>
    <mergeCell ref="AD41:AF41"/>
    <mergeCell ref="AG41:AI41"/>
    <mergeCell ref="AJ41:AK41"/>
    <mergeCell ref="A42:C42"/>
    <mergeCell ref="F42:H42"/>
    <mergeCell ref="I42:K42"/>
    <mergeCell ref="L42:N42"/>
    <mergeCell ref="O42:Q42"/>
    <mergeCell ref="R42:T42"/>
    <mergeCell ref="U42:W42"/>
    <mergeCell ref="X42:Z42"/>
    <mergeCell ref="AA42:AC42"/>
    <mergeCell ref="AD42:AF42"/>
    <mergeCell ref="AG42:AI42"/>
    <mergeCell ref="AJ42:AK42"/>
    <mergeCell ref="A43:C43"/>
    <mergeCell ref="F43:H43"/>
    <mergeCell ref="I43:K43"/>
    <mergeCell ref="L43:N43"/>
    <mergeCell ref="O43:Q43"/>
    <mergeCell ref="R43:T43"/>
    <mergeCell ref="U43:W43"/>
    <mergeCell ref="X43:Z43"/>
    <mergeCell ref="AA43:AC43"/>
    <mergeCell ref="AD43:AF43"/>
    <mergeCell ref="AG43:AI43"/>
    <mergeCell ref="AJ43:AK43"/>
    <mergeCell ref="F44:H44"/>
    <mergeCell ref="I44:K44"/>
    <mergeCell ref="L44:N44"/>
    <mergeCell ref="O44:Q44"/>
    <mergeCell ref="R44:T44"/>
    <mergeCell ref="U44:W44"/>
    <mergeCell ref="X44:Z44"/>
    <mergeCell ref="AA44:AC44"/>
    <mergeCell ref="AD44:AF44"/>
    <mergeCell ref="AG44:AI44"/>
    <mergeCell ref="AJ44:AK44"/>
    <mergeCell ref="B45:C45"/>
    <mergeCell ref="F45:H45"/>
    <mergeCell ref="I45:K45"/>
    <mergeCell ref="L45:N45"/>
    <mergeCell ref="O45:Q45"/>
    <mergeCell ref="R45:T45"/>
    <mergeCell ref="U45:W45"/>
    <mergeCell ref="X45:Z45"/>
    <mergeCell ref="AA45:AC45"/>
    <mergeCell ref="AD45:AF45"/>
    <mergeCell ref="AG45:AI45"/>
    <mergeCell ref="AJ45:AK45"/>
    <mergeCell ref="A46:C46"/>
    <mergeCell ref="F46:H46"/>
    <mergeCell ref="I46:K46"/>
    <mergeCell ref="L46:N46"/>
    <mergeCell ref="O46:Q46"/>
    <mergeCell ref="R46:T46"/>
    <mergeCell ref="U46:W46"/>
    <mergeCell ref="X46:Z46"/>
    <mergeCell ref="AA46:AC46"/>
    <mergeCell ref="AD46:AF46"/>
    <mergeCell ref="AG46:AI46"/>
    <mergeCell ref="AJ46:AK46"/>
    <mergeCell ref="A50:B50"/>
    <mergeCell ref="C50:D50"/>
    <mergeCell ref="E50:H50"/>
    <mergeCell ref="A51:B51"/>
    <mergeCell ref="C51:D51"/>
    <mergeCell ref="E51:H51"/>
    <mergeCell ref="C53:D53"/>
    <mergeCell ref="E53:H53"/>
    <mergeCell ref="I53:N53"/>
    <mergeCell ref="O53:T53"/>
    <mergeCell ref="U53:Z53"/>
    <mergeCell ref="AA53:AF53"/>
    <mergeCell ref="AG53:AK53"/>
    <mergeCell ref="AL53:AM53"/>
    <mergeCell ref="F54:H54"/>
    <mergeCell ref="I54:K54"/>
    <mergeCell ref="L54:N54"/>
    <mergeCell ref="O54:Q54"/>
    <mergeCell ref="R54:T54"/>
    <mergeCell ref="U54:W54"/>
    <mergeCell ref="X54:Z54"/>
    <mergeCell ref="AA54:AC54"/>
    <mergeCell ref="AD54:AF54"/>
    <mergeCell ref="AG54:AI54"/>
    <mergeCell ref="AJ54:AK54"/>
    <mergeCell ref="F55:H55"/>
    <mergeCell ref="I55:K55"/>
    <mergeCell ref="L55:N55"/>
    <mergeCell ref="O55:Q55"/>
    <mergeCell ref="R55:T55"/>
    <mergeCell ref="U55:W55"/>
    <mergeCell ref="X55:Z55"/>
    <mergeCell ref="AA55:AC55"/>
    <mergeCell ref="AD55:AF55"/>
    <mergeCell ref="AG55:AI55"/>
    <mergeCell ref="AJ55:AK55"/>
    <mergeCell ref="F56:H56"/>
    <mergeCell ref="I56:K56"/>
    <mergeCell ref="L56:N56"/>
    <mergeCell ref="O56:Q56"/>
    <mergeCell ref="R56:T56"/>
    <mergeCell ref="U56:W56"/>
    <mergeCell ref="X56:Z56"/>
    <mergeCell ref="AA56:AC56"/>
    <mergeCell ref="AD56:AF56"/>
    <mergeCell ref="AG56:AI56"/>
    <mergeCell ref="AJ56:AK56"/>
    <mergeCell ref="C57:D57"/>
    <mergeCell ref="E57:H57"/>
    <mergeCell ref="I57:N57"/>
    <mergeCell ref="O57:T57"/>
    <mergeCell ref="U57:Z57"/>
    <mergeCell ref="AA57:AF57"/>
    <mergeCell ref="AG57:AK57"/>
    <mergeCell ref="AL57:AM57"/>
    <mergeCell ref="C66:E66"/>
    <mergeCell ref="C67:E67"/>
    <mergeCell ref="C68:E68"/>
    <mergeCell ref="C69:E69"/>
    <mergeCell ref="C70:E70"/>
    <mergeCell ref="A7:A10"/>
    <mergeCell ref="B7:B8"/>
    <mergeCell ref="C7:C10"/>
    <mergeCell ref="D7:D10"/>
    <mergeCell ref="E7:E10"/>
    <mergeCell ref="AK7:AK10"/>
    <mergeCell ref="AL7:AL10"/>
    <mergeCell ref="AM7:AN10"/>
    <mergeCell ref="B9:B10"/>
    <mergeCell ref="AM31:AN32"/>
    <mergeCell ref="AL38:AL46"/>
    <mergeCell ref="AM38:AM46"/>
  </mergeCells>
  <phoneticPr fontId="4"/>
  <dataValidations count="7">
    <dataValidation type="list" allowBlank="1" showDropDown="0" showInputMessage="1" showErrorMessage="1" sqref="C11:C30">
      <formula1>"A,B,C,D"</formula1>
    </dataValidation>
    <dataValidation operator="greaterThanOrEqual" allowBlank="1" showDropDown="0" showInputMessage="1" showErrorMessage="1" sqref="I47:I49 AL38:AM45 L47:L49 AJ38:AJ46"/>
    <dataValidation type="whole" operator="greaterThanOrEqual" allowBlank="1" showDropDown="0" showInputMessage="1" showErrorMessage="1" sqref="D38:F46 I38:I46 AD38:AD46 AA38:AA46 X38:X46 U38:U46 R38:R46 O38:O46 L38:L46 AG38:AG46">
      <formula1>0</formula1>
    </dataValidation>
    <dataValidation type="list" allowBlank="1" showDropDown="0" showInputMessage="1" showErrorMessage="1" sqref="AK4:AN4">
      <formula1>"予定,実績"</formula1>
    </dataValidation>
    <dataValidation type="list" allowBlank="1" showDropDown="0" showInputMessage="1" showErrorMessage="1" sqref="AK3:AN3">
      <formula1>"４週,歴月"</formula1>
    </dataValidation>
    <dataValidation type="list" allowBlank="1" showDropDown="0" showInputMessage="1" showErrorMessage="0" sqref="B13:B30">
      <formula1>INDIRECT($AK$1)</formula1>
    </dataValidation>
    <dataValidation allowBlank="1" showDropDown="0" showInputMessage="1" showErrorMessage="0" sqref="B11:B12"/>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dimension ref="A1:AN66"/>
  <sheetViews>
    <sheetView showGridLines="0" view="pageBreakPreview" zoomScaleSheetLayoutView="100" workbookViewId="0">
      <selection activeCell="B9" sqref="B9:B10"/>
    </sheetView>
  </sheetViews>
  <sheetFormatPr defaultColWidth="8.25" defaultRowHeight="21" customHeight="1"/>
  <cols>
    <col min="1" max="1" width="2.625" style="145" customWidth="1"/>
    <col min="2" max="2" width="14.5" style="146" customWidth="1"/>
    <col min="3" max="3" width="6.625" style="145" customWidth="1"/>
    <col min="4" max="5" width="7.625" style="145" customWidth="1"/>
    <col min="6" max="36" width="2.625" style="145" customWidth="1"/>
    <col min="37" max="37" width="6.625" style="145" customWidth="1"/>
    <col min="38" max="39" width="7.625" style="145" customWidth="1"/>
    <col min="40" max="40" width="5.625" style="145" customWidth="1"/>
    <col min="41" max="16384" width="8.25" style="145"/>
  </cols>
  <sheetData>
    <row r="1" spans="1:40" ht="20.100000000000001" customHeight="1">
      <c r="A1" s="148" t="s">
        <v>39</v>
      </c>
      <c r="C1" s="163"/>
      <c r="D1" s="163"/>
      <c r="E1" s="163"/>
      <c r="F1" s="163"/>
      <c r="G1" s="163"/>
      <c r="H1" s="163"/>
      <c r="I1" s="163"/>
      <c r="J1" s="163"/>
      <c r="K1" s="163"/>
      <c r="L1" s="163"/>
      <c r="M1" s="163"/>
      <c r="N1" s="163"/>
      <c r="O1" s="163"/>
      <c r="P1" s="163"/>
      <c r="Q1" s="163"/>
      <c r="R1" s="163"/>
      <c r="S1" s="163"/>
      <c r="T1" s="163"/>
      <c r="U1" s="163"/>
      <c r="V1" s="163"/>
      <c r="W1" s="163"/>
      <c r="X1" s="180"/>
      <c r="Y1" s="180"/>
      <c r="Z1" s="149"/>
      <c r="AA1" s="149"/>
      <c r="AB1" s="149"/>
      <c r="AC1" s="149"/>
      <c r="AD1" s="185"/>
      <c r="AE1" s="185"/>
      <c r="AF1" s="185"/>
      <c r="AG1" s="185"/>
      <c r="AH1" s="185"/>
      <c r="AI1" s="184" t="s">
        <v>136</v>
      </c>
      <c r="AJ1" s="184"/>
      <c r="AK1" s="189" t="s">
        <v>278</v>
      </c>
      <c r="AL1" s="189"/>
      <c r="AM1" s="189"/>
      <c r="AN1" s="189"/>
    </row>
    <row r="2" spans="1:40" ht="18" customHeight="1">
      <c r="A2" s="149"/>
      <c r="B2" s="156"/>
      <c r="C2" s="156"/>
      <c r="D2" s="156"/>
      <c r="E2" s="156"/>
      <c r="F2" s="156"/>
      <c r="G2" s="156"/>
      <c r="H2" s="156"/>
      <c r="I2" s="156"/>
      <c r="J2" s="156"/>
      <c r="K2" s="156"/>
      <c r="L2" s="156"/>
      <c r="M2" s="181">
        <v>2024</v>
      </c>
      <c r="N2" s="181"/>
      <c r="O2" s="181"/>
      <c r="P2" s="181"/>
      <c r="Q2" s="182" t="s">
        <v>141</v>
      </c>
      <c r="R2" s="182"/>
      <c r="S2" s="181">
        <v>5</v>
      </c>
      <c r="T2" s="181"/>
      <c r="U2" s="182" t="s">
        <v>142</v>
      </c>
      <c r="V2" s="182"/>
      <c r="W2" s="156"/>
      <c r="X2" s="156"/>
      <c r="Y2" s="156"/>
      <c r="Z2" s="149"/>
      <c r="AA2" s="149"/>
      <c r="AC2" s="184"/>
      <c r="AD2" s="156"/>
      <c r="AE2" s="156"/>
      <c r="AF2" s="156"/>
      <c r="AG2" s="156"/>
      <c r="AH2" s="156"/>
      <c r="AI2" s="184" t="s">
        <v>143</v>
      </c>
      <c r="AJ2" s="184"/>
      <c r="AK2" s="190"/>
      <c r="AL2" s="190"/>
      <c r="AM2" s="190"/>
      <c r="AN2" s="190"/>
    </row>
    <row r="3" spans="1:40" ht="18" customHeight="1">
      <c r="A3" s="150"/>
      <c r="B3" s="150"/>
      <c r="C3" s="150"/>
      <c r="D3" s="150"/>
      <c r="E3" s="150"/>
      <c r="F3" s="150"/>
      <c r="G3" s="150"/>
      <c r="H3" s="150"/>
      <c r="I3" s="150"/>
      <c r="J3" s="150"/>
      <c r="K3" s="150"/>
      <c r="L3" s="150"/>
      <c r="M3" s="150"/>
      <c r="N3" s="150"/>
      <c r="O3" s="150"/>
      <c r="P3" s="150"/>
      <c r="Q3" s="150"/>
      <c r="R3" s="150"/>
      <c r="S3" s="150"/>
      <c r="T3" s="150"/>
      <c r="U3" s="150"/>
      <c r="V3" s="150"/>
      <c r="W3" s="150"/>
      <c r="Y3" s="183"/>
      <c r="Z3" s="183"/>
      <c r="AA3" s="183"/>
      <c r="AB3" s="149"/>
      <c r="AC3" s="183"/>
      <c r="AD3" s="183"/>
      <c r="AE3" s="183"/>
      <c r="AF3" s="183"/>
      <c r="AG3" s="183"/>
      <c r="AH3" s="183"/>
      <c r="AI3" s="186" t="s">
        <v>144</v>
      </c>
      <c r="AJ3" s="184"/>
      <c r="AK3" s="191" t="s">
        <v>209</v>
      </c>
      <c r="AL3" s="191"/>
      <c r="AM3" s="191"/>
      <c r="AN3" s="191"/>
    </row>
    <row r="4" spans="1:40" ht="18" customHeight="1">
      <c r="A4" s="150"/>
      <c r="B4" s="150"/>
      <c r="C4" s="150"/>
      <c r="D4" s="150"/>
      <c r="E4" s="150"/>
      <c r="F4" s="150"/>
      <c r="G4" s="150"/>
      <c r="H4" s="150"/>
      <c r="I4" s="150"/>
      <c r="J4" s="150"/>
      <c r="K4" s="150"/>
      <c r="L4" s="150"/>
      <c r="M4" s="150"/>
      <c r="N4" s="150"/>
      <c r="O4" s="150"/>
      <c r="P4" s="150"/>
      <c r="Q4" s="150"/>
      <c r="R4" s="150"/>
      <c r="S4" s="150"/>
      <c r="T4" s="150"/>
      <c r="U4" s="150"/>
      <c r="V4" s="150"/>
      <c r="W4" s="150"/>
      <c r="Y4" s="183"/>
      <c r="Z4" s="183"/>
      <c r="AA4" s="183"/>
      <c r="AB4" s="149"/>
      <c r="AC4" s="183"/>
      <c r="AD4" s="183"/>
      <c r="AE4" s="183"/>
      <c r="AF4" s="183"/>
      <c r="AG4" s="183"/>
      <c r="AH4" s="183"/>
      <c r="AI4" s="186" t="s">
        <v>145</v>
      </c>
      <c r="AJ4" s="184"/>
      <c r="AK4" s="191"/>
      <c r="AL4" s="191"/>
      <c r="AM4" s="191"/>
      <c r="AN4" s="191"/>
    </row>
    <row r="5" spans="1:40" ht="18" customHeight="1">
      <c r="A5" s="150"/>
      <c r="B5" s="150"/>
      <c r="C5" s="150"/>
      <c r="D5" s="150"/>
      <c r="E5" s="150"/>
      <c r="F5" s="150"/>
      <c r="G5" s="150"/>
      <c r="H5" s="150"/>
      <c r="I5" s="150"/>
      <c r="J5" s="150"/>
      <c r="K5" s="150"/>
      <c r="L5" s="150"/>
      <c r="M5" s="150"/>
      <c r="N5" s="150"/>
      <c r="O5" s="150"/>
      <c r="P5" s="150"/>
      <c r="Q5" s="150"/>
      <c r="R5" s="150"/>
      <c r="S5" s="150"/>
      <c r="U5" s="150"/>
      <c r="V5" s="150"/>
      <c r="W5" s="150"/>
      <c r="Y5" s="183"/>
      <c r="Z5" s="183"/>
      <c r="AA5" s="183"/>
      <c r="AB5" s="149"/>
      <c r="AC5" s="183"/>
      <c r="AD5" s="183"/>
      <c r="AE5" s="183"/>
      <c r="AF5" s="183"/>
      <c r="AG5" s="186" t="s">
        <v>147</v>
      </c>
      <c r="AH5" s="241">
        <v>160</v>
      </c>
      <c r="AI5" s="241"/>
      <c r="AJ5" s="241"/>
      <c r="AK5" s="183" t="s">
        <v>148</v>
      </c>
      <c r="AL5" s="247"/>
      <c r="AM5" s="183" t="s">
        <v>149</v>
      </c>
      <c r="AN5" s="149"/>
    </row>
    <row r="6" spans="1:40" ht="9.9499999999999993" customHeight="1">
      <c r="A6" s="149"/>
      <c r="B6" s="155"/>
      <c r="C6" s="155"/>
      <c r="D6" s="155"/>
      <c r="E6" s="155"/>
      <c r="F6" s="155"/>
      <c r="G6" s="155"/>
      <c r="H6" s="155"/>
      <c r="I6" s="155"/>
      <c r="J6" s="155"/>
      <c r="K6" s="155"/>
      <c r="L6" s="155"/>
      <c r="M6" s="155"/>
      <c r="N6" s="155"/>
      <c r="O6" s="155"/>
      <c r="P6" s="155"/>
      <c r="Q6" s="155"/>
      <c r="R6" s="155"/>
      <c r="S6" s="155"/>
      <c r="T6" s="155"/>
      <c r="U6" s="155"/>
      <c r="V6" s="155"/>
      <c r="W6" s="155"/>
      <c r="X6" s="156"/>
      <c r="Y6" s="156"/>
      <c r="Z6" s="156"/>
      <c r="AA6" s="156"/>
      <c r="AB6" s="156"/>
      <c r="AC6" s="156"/>
      <c r="AD6" s="156"/>
      <c r="AE6" s="156"/>
      <c r="AF6" s="156"/>
      <c r="AG6" s="156"/>
      <c r="AH6" s="156"/>
      <c r="AI6" s="156"/>
      <c r="AJ6" s="156"/>
      <c r="AK6" s="156"/>
      <c r="AL6" s="156"/>
      <c r="AM6" s="149"/>
      <c r="AN6" s="149"/>
    </row>
    <row r="7" spans="1:40" ht="15" customHeight="1">
      <c r="A7" s="151" t="s">
        <v>150</v>
      </c>
      <c r="B7" s="202" t="s">
        <v>131</v>
      </c>
      <c r="C7" s="164" t="s">
        <v>151</v>
      </c>
      <c r="D7" s="157" t="s">
        <v>153</v>
      </c>
      <c r="E7" s="153" t="s">
        <v>154</v>
      </c>
      <c r="F7" s="172" t="s">
        <v>157</v>
      </c>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92" t="s">
        <v>158</v>
      </c>
      <c r="AL7" s="195" t="s">
        <v>160</v>
      </c>
      <c r="AM7" s="198" t="s">
        <v>3</v>
      </c>
      <c r="AN7" s="198"/>
    </row>
    <row r="8" spans="1:40" ht="15" customHeight="1">
      <c r="A8" s="151"/>
      <c r="B8" s="203"/>
      <c r="C8" s="165"/>
      <c r="D8" s="157"/>
      <c r="E8" s="153"/>
      <c r="F8" s="157" t="s">
        <v>162</v>
      </c>
      <c r="G8" s="157"/>
      <c r="H8" s="157"/>
      <c r="I8" s="157"/>
      <c r="J8" s="157"/>
      <c r="K8" s="157"/>
      <c r="L8" s="157"/>
      <c r="M8" s="157" t="s">
        <v>163</v>
      </c>
      <c r="N8" s="157"/>
      <c r="O8" s="157"/>
      <c r="P8" s="157"/>
      <c r="Q8" s="157"/>
      <c r="R8" s="157"/>
      <c r="S8" s="157"/>
      <c r="T8" s="157" t="s">
        <v>165</v>
      </c>
      <c r="U8" s="157"/>
      <c r="V8" s="157"/>
      <c r="W8" s="157"/>
      <c r="X8" s="157"/>
      <c r="Y8" s="157"/>
      <c r="Z8" s="157"/>
      <c r="AA8" s="157" t="s">
        <v>167</v>
      </c>
      <c r="AB8" s="157"/>
      <c r="AC8" s="157"/>
      <c r="AD8" s="157"/>
      <c r="AE8" s="157"/>
      <c r="AF8" s="157"/>
      <c r="AG8" s="157"/>
      <c r="AH8" s="157" t="s">
        <v>168</v>
      </c>
      <c r="AI8" s="157"/>
      <c r="AJ8" s="157"/>
      <c r="AK8" s="192"/>
      <c r="AL8" s="195"/>
      <c r="AM8" s="198"/>
      <c r="AN8" s="198"/>
    </row>
    <row r="9" spans="1:40" ht="15" customHeight="1">
      <c r="A9" s="151"/>
      <c r="B9" s="204" t="s">
        <v>211</v>
      </c>
      <c r="C9" s="165"/>
      <c r="D9" s="157"/>
      <c r="E9" s="153"/>
      <c r="F9" s="173">
        <f>DATE($M$2,$S$2,1)</f>
        <v>45413</v>
      </c>
      <c r="G9" s="173">
        <f>DATE($M$2,$S$2,2)</f>
        <v>45414</v>
      </c>
      <c r="H9" s="173">
        <f>DATE($M$2,$S$2,3)</f>
        <v>45415</v>
      </c>
      <c r="I9" s="173">
        <f>DATE($M$2,$S$2,4)</f>
        <v>45416</v>
      </c>
      <c r="J9" s="173">
        <f>DATE($M$2,$S$2,5)</f>
        <v>45417</v>
      </c>
      <c r="K9" s="173">
        <f>DATE($M$2,$S$2,6)</f>
        <v>45418</v>
      </c>
      <c r="L9" s="173">
        <f>DATE($M$2,$S$2,7)</f>
        <v>45419</v>
      </c>
      <c r="M9" s="173">
        <f>DATE($M$2,$S$2,8)</f>
        <v>45420</v>
      </c>
      <c r="N9" s="173">
        <f>DATE($M$2,$S$2,9)</f>
        <v>45421</v>
      </c>
      <c r="O9" s="173">
        <f>DATE($M$2,$S$2,10)</f>
        <v>45422</v>
      </c>
      <c r="P9" s="173">
        <f>DATE($M$2,$S$2,11)</f>
        <v>45423</v>
      </c>
      <c r="Q9" s="173">
        <f>DATE($M$2,$S$2,12)</f>
        <v>45424</v>
      </c>
      <c r="R9" s="173">
        <f>DATE($M$2,$S$2,13)</f>
        <v>45425</v>
      </c>
      <c r="S9" s="173">
        <f>DATE($M$2,$S$2,14)</f>
        <v>45426</v>
      </c>
      <c r="T9" s="173">
        <f>DATE($M$2,$S$2,15)</f>
        <v>45427</v>
      </c>
      <c r="U9" s="173">
        <f>DATE($M$2,$S$2,16)</f>
        <v>45428</v>
      </c>
      <c r="V9" s="173">
        <f>DATE($M$2,$S$2,17)</f>
        <v>45429</v>
      </c>
      <c r="W9" s="173">
        <f>DATE($M$2,$S$2,18)</f>
        <v>45430</v>
      </c>
      <c r="X9" s="173">
        <f>DATE($M$2,$S$2,19)</f>
        <v>45431</v>
      </c>
      <c r="Y9" s="173">
        <f>DATE($M$2,$S$2,20)</f>
        <v>45432</v>
      </c>
      <c r="Z9" s="173">
        <f>DATE($M$2,$S$2,21)</f>
        <v>45433</v>
      </c>
      <c r="AA9" s="173">
        <f>DATE($M$2,$S$2,22)</f>
        <v>45434</v>
      </c>
      <c r="AB9" s="173">
        <f>DATE($M$2,$S$2,23)</f>
        <v>45435</v>
      </c>
      <c r="AC9" s="173">
        <f>DATE($M$2,$S$2,24)</f>
        <v>45436</v>
      </c>
      <c r="AD9" s="173">
        <f>DATE($M$2,$S$2,25)</f>
        <v>45437</v>
      </c>
      <c r="AE9" s="173">
        <f>DATE($M$2,$S$2,26)</f>
        <v>45438</v>
      </c>
      <c r="AF9" s="173">
        <f>DATE($M$2,$S$2,27)</f>
        <v>45439</v>
      </c>
      <c r="AG9" s="173">
        <f>DATE($M$2,$S$2,28)</f>
        <v>45440</v>
      </c>
      <c r="AH9" s="173">
        <f>IF(DAY(EOMONTH(F9,0))&lt;29,"",DATE($M$2,$S$2,29))</f>
        <v>45441</v>
      </c>
      <c r="AI9" s="173">
        <f>IF(DAY(EOMONTH(F9,0))&lt;30,"",DATE($M$2,$S$2,30))</f>
        <v>45442</v>
      </c>
      <c r="AJ9" s="173">
        <f>IF(DAY(EOMONTH(F9,0))&lt;31,"",DATE($M$2,$S$2,31))</f>
        <v>45443</v>
      </c>
      <c r="AK9" s="192"/>
      <c r="AL9" s="195"/>
      <c r="AM9" s="198"/>
      <c r="AN9" s="198"/>
    </row>
    <row r="10" spans="1:40" ht="15" customHeight="1">
      <c r="A10" s="151"/>
      <c r="B10" s="205"/>
      <c r="C10" s="166"/>
      <c r="D10" s="157"/>
      <c r="E10" s="153"/>
      <c r="F10" s="174">
        <f>DATE($M$2,$S$2,1)</f>
        <v>45413</v>
      </c>
      <c r="G10" s="174">
        <f>DATE($M$2,$S$2,2)</f>
        <v>45414</v>
      </c>
      <c r="H10" s="174">
        <f>DATE($M$2,$S$2,3)</f>
        <v>45415</v>
      </c>
      <c r="I10" s="174">
        <f>DATE($M$2,$S$2,4)</f>
        <v>45416</v>
      </c>
      <c r="J10" s="174">
        <f>DATE($M$2,$S$2,5)</f>
        <v>45417</v>
      </c>
      <c r="K10" s="174">
        <f>DATE($M$2,$S$2,6)</f>
        <v>45418</v>
      </c>
      <c r="L10" s="174">
        <f>DATE($M$2,$S$2,7)</f>
        <v>45419</v>
      </c>
      <c r="M10" s="174">
        <f>DATE($M$2,$S$2,8)</f>
        <v>45420</v>
      </c>
      <c r="N10" s="174">
        <f>DATE($M$2,$S$2,9)</f>
        <v>45421</v>
      </c>
      <c r="O10" s="174">
        <f>DATE($M$2,$S$2,10)</f>
        <v>45422</v>
      </c>
      <c r="P10" s="174">
        <f>DATE($M$2,$S$2,11)</f>
        <v>45423</v>
      </c>
      <c r="Q10" s="174">
        <f>DATE($M$2,$S$2,12)</f>
        <v>45424</v>
      </c>
      <c r="R10" s="174">
        <f>DATE($M$2,$S$2,13)</f>
        <v>45425</v>
      </c>
      <c r="S10" s="174">
        <f>DATE($M$2,$S$2,14)</f>
        <v>45426</v>
      </c>
      <c r="T10" s="174">
        <f>DATE($M$2,$S$2,15)</f>
        <v>45427</v>
      </c>
      <c r="U10" s="174">
        <f>DATE($M$2,$S$2,16)</f>
        <v>45428</v>
      </c>
      <c r="V10" s="174">
        <f>DATE($M$2,$S$2,17)</f>
        <v>45429</v>
      </c>
      <c r="W10" s="174">
        <f>DATE($M$2,$S$2,18)</f>
        <v>45430</v>
      </c>
      <c r="X10" s="174">
        <f>DATE($M$2,$S$2,19)</f>
        <v>45431</v>
      </c>
      <c r="Y10" s="174">
        <f>DATE($M$2,$S$2,20)</f>
        <v>45432</v>
      </c>
      <c r="Z10" s="174">
        <f>DATE($M$2,$S$2,21)</f>
        <v>45433</v>
      </c>
      <c r="AA10" s="174">
        <f>DATE($M$2,$S$2,22)</f>
        <v>45434</v>
      </c>
      <c r="AB10" s="174">
        <f>DATE($M$2,$S$2,23)</f>
        <v>45435</v>
      </c>
      <c r="AC10" s="174">
        <f>DATE($M$2,$S$2,24)</f>
        <v>45436</v>
      </c>
      <c r="AD10" s="174">
        <f>DATE($M$2,$S$2,25)</f>
        <v>45437</v>
      </c>
      <c r="AE10" s="174">
        <f>DATE($M$2,$S$2,26)</f>
        <v>45438</v>
      </c>
      <c r="AF10" s="174">
        <f>DATE($M$2,$S$2,27)</f>
        <v>45439</v>
      </c>
      <c r="AG10" s="174">
        <f>DATE($M$2,$S$2,28)</f>
        <v>45440</v>
      </c>
      <c r="AH10" s="174">
        <f>IF(DAY(EOMONTH(F10,0))&lt;29,"",DATE($M$2,$S$2,29))</f>
        <v>45441</v>
      </c>
      <c r="AI10" s="174">
        <f>IF(DAY(EOMONTH(F10,0))&lt;30,"",DATE($M$2,$S$2,30))</f>
        <v>45442</v>
      </c>
      <c r="AJ10" s="174">
        <f>IF(DAY(EOMONTH(F10,0))&lt;31,"",DATE($M$2,$S$2,31))</f>
        <v>45443</v>
      </c>
      <c r="AK10" s="192"/>
      <c r="AL10" s="195"/>
      <c r="AM10" s="198"/>
      <c r="AN10" s="198"/>
    </row>
    <row r="11" spans="1:40" ht="18" customHeight="1">
      <c r="A11" s="152">
        <v>1</v>
      </c>
      <c r="B11" s="206" t="s">
        <v>212</v>
      </c>
      <c r="C11" s="167"/>
      <c r="D11" s="210"/>
      <c r="E11" s="216"/>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93">
        <f t="shared" ref="AK11:AK31" si="0">+SUM(F11:AJ11)</f>
        <v>0</v>
      </c>
      <c r="AL11" s="196">
        <f t="shared" ref="AL11:AL31" si="1">IF($AK$3="４週",AK11/4,AK11/(DAY(EOMONTH($F$9,0))/7))</f>
        <v>0</v>
      </c>
      <c r="AM11" s="199"/>
      <c r="AN11" s="199"/>
    </row>
    <row r="12" spans="1:40" ht="18" customHeight="1">
      <c r="A12" s="152">
        <v>2</v>
      </c>
      <c r="B12" s="206"/>
      <c r="C12" s="167"/>
      <c r="D12" s="210"/>
      <c r="E12" s="216"/>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93">
        <f t="shared" si="0"/>
        <v>0</v>
      </c>
      <c r="AL12" s="196">
        <f t="shared" si="1"/>
        <v>0</v>
      </c>
      <c r="AM12" s="199"/>
      <c r="AN12" s="199"/>
    </row>
    <row r="13" spans="1:40" ht="16.5" customHeight="1">
      <c r="A13" s="152">
        <v>3</v>
      </c>
      <c r="B13" s="206"/>
      <c r="C13" s="167"/>
      <c r="D13" s="210"/>
      <c r="E13" s="216"/>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93">
        <f t="shared" si="0"/>
        <v>0</v>
      </c>
      <c r="AL13" s="196">
        <f t="shared" si="1"/>
        <v>0</v>
      </c>
      <c r="AM13" s="199"/>
      <c r="AN13" s="199"/>
    </row>
    <row r="14" spans="1:40" ht="18" customHeight="1">
      <c r="A14" s="152">
        <v>4</v>
      </c>
      <c r="B14" s="206"/>
      <c r="C14" s="167"/>
      <c r="D14" s="210"/>
      <c r="E14" s="216"/>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93">
        <f t="shared" si="0"/>
        <v>0</v>
      </c>
      <c r="AL14" s="196">
        <f t="shared" si="1"/>
        <v>0</v>
      </c>
      <c r="AM14" s="199"/>
      <c r="AN14" s="199"/>
    </row>
    <row r="15" spans="1:40" ht="18" customHeight="1">
      <c r="A15" s="152">
        <v>5</v>
      </c>
      <c r="B15" s="206"/>
      <c r="C15" s="167"/>
      <c r="D15" s="210"/>
      <c r="E15" s="216"/>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93">
        <f t="shared" si="0"/>
        <v>0</v>
      </c>
      <c r="AL15" s="196">
        <f t="shared" si="1"/>
        <v>0</v>
      </c>
      <c r="AM15" s="199"/>
      <c r="AN15" s="199"/>
    </row>
    <row r="16" spans="1:40" ht="18" customHeight="1">
      <c r="A16" s="152">
        <v>6</v>
      </c>
      <c r="B16" s="206"/>
      <c r="C16" s="167"/>
      <c r="D16" s="210"/>
      <c r="E16" s="216"/>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93">
        <f t="shared" si="0"/>
        <v>0</v>
      </c>
      <c r="AL16" s="196">
        <f t="shared" si="1"/>
        <v>0</v>
      </c>
      <c r="AM16" s="199"/>
      <c r="AN16" s="199"/>
    </row>
    <row r="17" spans="1:40" ht="18" customHeight="1">
      <c r="A17" s="152">
        <v>7</v>
      </c>
      <c r="B17" s="206"/>
      <c r="C17" s="167"/>
      <c r="D17" s="210"/>
      <c r="E17" s="216"/>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5"/>
      <c r="AD17" s="175"/>
      <c r="AE17" s="175"/>
      <c r="AF17" s="175"/>
      <c r="AG17" s="175"/>
      <c r="AH17" s="175"/>
      <c r="AI17" s="175"/>
      <c r="AJ17" s="175"/>
      <c r="AK17" s="193">
        <f t="shared" si="0"/>
        <v>0</v>
      </c>
      <c r="AL17" s="196">
        <f t="shared" si="1"/>
        <v>0</v>
      </c>
      <c r="AM17" s="199"/>
      <c r="AN17" s="199"/>
    </row>
    <row r="18" spans="1:40" ht="18" customHeight="1">
      <c r="A18" s="152">
        <v>8</v>
      </c>
      <c r="B18" s="206"/>
      <c r="C18" s="167"/>
      <c r="D18" s="210"/>
      <c r="E18" s="216"/>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c r="AK18" s="193">
        <f t="shared" si="0"/>
        <v>0</v>
      </c>
      <c r="AL18" s="196">
        <f t="shared" si="1"/>
        <v>0</v>
      </c>
      <c r="AM18" s="199"/>
      <c r="AN18" s="199"/>
    </row>
    <row r="19" spans="1:40" ht="18" customHeight="1">
      <c r="A19" s="152">
        <v>9</v>
      </c>
      <c r="B19" s="206"/>
      <c r="C19" s="167"/>
      <c r="D19" s="210"/>
      <c r="E19" s="216"/>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93">
        <f t="shared" si="0"/>
        <v>0</v>
      </c>
      <c r="AL19" s="196">
        <f t="shared" si="1"/>
        <v>0</v>
      </c>
      <c r="AM19" s="199"/>
      <c r="AN19" s="199"/>
    </row>
    <row r="20" spans="1:40" ht="18" customHeight="1">
      <c r="A20" s="152">
        <v>10</v>
      </c>
      <c r="B20" s="206"/>
      <c r="C20" s="167"/>
      <c r="D20" s="210"/>
      <c r="E20" s="216"/>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93">
        <f t="shared" si="0"/>
        <v>0</v>
      </c>
      <c r="AL20" s="196">
        <f t="shared" si="1"/>
        <v>0</v>
      </c>
      <c r="AM20" s="199"/>
      <c r="AN20" s="199"/>
    </row>
    <row r="21" spans="1:40" ht="18" customHeight="1">
      <c r="A21" s="152">
        <v>11</v>
      </c>
      <c r="B21" s="206"/>
      <c r="C21" s="167"/>
      <c r="D21" s="210"/>
      <c r="E21" s="216"/>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93">
        <f t="shared" si="0"/>
        <v>0</v>
      </c>
      <c r="AL21" s="196">
        <f t="shared" si="1"/>
        <v>0</v>
      </c>
      <c r="AM21" s="199"/>
      <c r="AN21" s="199"/>
    </row>
    <row r="22" spans="1:40" ht="18" customHeight="1">
      <c r="A22" s="152">
        <v>12</v>
      </c>
      <c r="B22" s="206"/>
      <c r="C22" s="167"/>
      <c r="D22" s="210"/>
      <c r="E22" s="216"/>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5"/>
      <c r="AD22" s="175"/>
      <c r="AE22" s="175"/>
      <c r="AF22" s="175"/>
      <c r="AG22" s="175"/>
      <c r="AH22" s="175"/>
      <c r="AI22" s="175"/>
      <c r="AJ22" s="175"/>
      <c r="AK22" s="193">
        <f t="shared" si="0"/>
        <v>0</v>
      </c>
      <c r="AL22" s="196">
        <f t="shared" si="1"/>
        <v>0</v>
      </c>
      <c r="AM22" s="199"/>
      <c r="AN22" s="199"/>
    </row>
    <row r="23" spans="1:40" ht="18" customHeight="1">
      <c r="A23" s="152">
        <v>13</v>
      </c>
      <c r="B23" s="206"/>
      <c r="C23" s="167"/>
      <c r="D23" s="210"/>
      <c r="E23" s="216"/>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93">
        <f t="shared" si="0"/>
        <v>0</v>
      </c>
      <c r="AL23" s="196">
        <f t="shared" si="1"/>
        <v>0</v>
      </c>
      <c r="AM23" s="199"/>
      <c r="AN23" s="199"/>
    </row>
    <row r="24" spans="1:40" ht="18" customHeight="1">
      <c r="A24" s="152">
        <v>14</v>
      </c>
      <c r="B24" s="206"/>
      <c r="C24" s="167"/>
      <c r="D24" s="210"/>
      <c r="E24" s="216"/>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93">
        <f t="shared" si="0"/>
        <v>0</v>
      </c>
      <c r="AL24" s="196">
        <f t="shared" si="1"/>
        <v>0</v>
      </c>
      <c r="AM24" s="199"/>
      <c r="AN24" s="199"/>
    </row>
    <row r="25" spans="1:40" ht="18" customHeight="1">
      <c r="A25" s="152">
        <v>15</v>
      </c>
      <c r="B25" s="206"/>
      <c r="C25" s="167"/>
      <c r="D25" s="210"/>
      <c r="E25" s="216"/>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5"/>
      <c r="AD25" s="175"/>
      <c r="AE25" s="175"/>
      <c r="AF25" s="175"/>
      <c r="AG25" s="175"/>
      <c r="AH25" s="175"/>
      <c r="AI25" s="175"/>
      <c r="AJ25" s="175"/>
      <c r="AK25" s="193">
        <f t="shared" si="0"/>
        <v>0</v>
      </c>
      <c r="AL25" s="196">
        <f t="shared" si="1"/>
        <v>0</v>
      </c>
      <c r="AM25" s="199"/>
      <c r="AN25" s="199"/>
    </row>
    <row r="26" spans="1:40" ht="18" customHeight="1">
      <c r="A26" s="152">
        <v>16</v>
      </c>
      <c r="B26" s="206"/>
      <c r="C26" s="167"/>
      <c r="D26" s="210"/>
      <c r="E26" s="216"/>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93">
        <f t="shared" si="0"/>
        <v>0</v>
      </c>
      <c r="AL26" s="196">
        <f t="shared" si="1"/>
        <v>0</v>
      </c>
      <c r="AM26" s="199"/>
      <c r="AN26" s="199"/>
    </row>
    <row r="27" spans="1:40" ht="18" customHeight="1">
      <c r="A27" s="152">
        <v>17</v>
      </c>
      <c r="B27" s="206"/>
      <c r="C27" s="167"/>
      <c r="D27" s="210"/>
      <c r="E27" s="216"/>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93">
        <f t="shared" si="0"/>
        <v>0</v>
      </c>
      <c r="AL27" s="196">
        <f t="shared" si="1"/>
        <v>0</v>
      </c>
      <c r="AM27" s="199"/>
      <c r="AN27" s="199"/>
    </row>
    <row r="28" spans="1:40" ht="18" customHeight="1">
      <c r="A28" s="152">
        <v>18</v>
      </c>
      <c r="B28" s="206"/>
      <c r="C28" s="167"/>
      <c r="D28" s="210"/>
      <c r="E28" s="216"/>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5"/>
      <c r="AD28" s="175"/>
      <c r="AE28" s="175"/>
      <c r="AF28" s="175"/>
      <c r="AG28" s="175"/>
      <c r="AH28" s="175"/>
      <c r="AI28" s="175"/>
      <c r="AJ28" s="175"/>
      <c r="AK28" s="193">
        <f t="shared" si="0"/>
        <v>0</v>
      </c>
      <c r="AL28" s="196">
        <f t="shared" si="1"/>
        <v>0</v>
      </c>
      <c r="AM28" s="199"/>
      <c r="AN28" s="199"/>
    </row>
    <row r="29" spans="1:40" ht="18" customHeight="1">
      <c r="A29" s="152">
        <v>19</v>
      </c>
      <c r="B29" s="206"/>
      <c r="C29" s="167"/>
      <c r="D29" s="210"/>
      <c r="E29" s="216"/>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93">
        <f t="shared" si="0"/>
        <v>0</v>
      </c>
      <c r="AL29" s="196">
        <f t="shared" si="1"/>
        <v>0</v>
      </c>
      <c r="AM29" s="199"/>
      <c r="AN29" s="199"/>
    </row>
    <row r="30" spans="1:40" ht="18" customHeight="1">
      <c r="A30" s="152">
        <v>20</v>
      </c>
      <c r="B30" s="206"/>
      <c r="C30" s="167"/>
      <c r="D30" s="210"/>
      <c r="E30" s="216"/>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93">
        <f t="shared" si="0"/>
        <v>0</v>
      </c>
      <c r="AL30" s="196">
        <f t="shared" si="1"/>
        <v>0</v>
      </c>
      <c r="AM30" s="199"/>
      <c r="AN30" s="199"/>
    </row>
    <row r="31" spans="1:40" ht="18" customHeight="1">
      <c r="A31" s="153" t="s">
        <v>138</v>
      </c>
      <c r="B31" s="154"/>
      <c r="C31" s="154"/>
      <c r="D31" s="154"/>
      <c r="E31" s="154"/>
      <c r="F31" s="176">
        <f t="shared" ref="F31:AJ31" si="2">+SUM(F11:F30)</f>
        <v>0</v>
      </c>
      <c r="G31" s="176">
        <f t="shared" si="2"/>
        <v>0</v>
      </c>
      <c r="H31" s="176">
        <f t="shared" si="2"/>
        <v>0</v>
      </c>
      <c r="I31" s="176">
        <f t="shared" si="2"/>
        <v>0</v>
      </c>
      <c r="J31" s="176">
        <f t="shared" si="2"/>
        <v>0</v>
      </c>
      <c r="K31" s="176">
        <f t="shared" si="2"/>
        <v>0</v>
      </c>
      <c r="L31" s="176">
        <f t="shared" si="2"/>
        <v>0</v>
      </c>
      <c r="M31" s="176">
        <f t="shared" si="2"/>
        <v>0</v>
      </c>
      <c r="N31" s="176">
        <f t="shared" si="2"/>
        <v>0</v>
      </c>
      <c r="O31" s="176">
        <f t="shared" si="2"/>
        <v>0</v>
      </c>
      <c r="P31" s="176">
        <f t="shared" si="2"/>
        <v>0</v>
      </c>
      <c r="Q31" s="176">
        <f t="shared" si="2"/>
        <v>0</v>
      </c>
      <c r="R31" s="176">
        <f t="shared" si="2"/>
        <v>0</v>
      </c>
      <c r="S31" s="176">
        <f t="shared" si="2"/>
        <v>0</v>
      </c>
      <c r="T31" s="176">
        <f t="shared" si="2"/>
        <v>0</v>
      </c>
      <c r="U31" s="176">
        <f t="shared" si="2"/>
        <v>0</v>
      </c>
      <c r="V31" s="176">
        <f t="shared" si="2"/>
        <v>0</v>
      </c>
      <c r="W31" s="176">
        <f t="shared" si="2"/>
        <v>0</v>
      </c>
      <c r="X31" s="176">
        <f t="shared" si="2"/>
        <v>0</v>
      </c>
      <c r="Y31" s="176">
        <f t="shared" si="2"/>
        <v>0</v>
      </c>
      <c r="Z31" s="176">
        <f t="shared" si="2"/>
        <v>0</v>
      </c>
      <c r="AA31" s="176">
        <f t="shared" si="2"/>
        <v>0</v>
      </c>
      <c r="AB31" s="176">
        <f t="shared" si="2"/>
        <v>0</v>
      </c>
      <c r="AC31" s="176">
        <f t="shared" si="2"/>
        <v>0</v>
      </c>
      <c r="AD31" s="176">
        <f t="shared" si="2"/>
        <v>0</v>
      </c>
      <c r="AE31" s="176">
        <f t="shared" si="2"/>
        <v>0</v>
      </c>
      <c r="AF31" s="176">
        <f t="shared" si="2"/>
        <v>0</v>
      </c>
      <c r="AG31" s="176">
        <f t="shared" si="2"/>
        <v>0</v>
      </c>
      <c r="AH31" s="176">
        <f t="shared" si="2"/>
        <v>0</v>
      </c>
      <c r="AI31" s="176">
        <f t="shared" si="2"/>
        <v>0</v>
      </c>
      <c r="AJ31" s="176">
        <f t="shared" si="2"/>
        <v>0</v>
      </c>
      <c r="AK31" s="193">
        <f t="shared" si="0"/>
        <v>0</v>
      </c>
      <c r="AL31" s="196">
        <f t="shared" si="1"/>
        <v>0</v>
      </c>
      <c r="AM31" s="151"/>
      <c r="AN31" s="151"/>
    </row>
    <row r="32" spans="1:40" ht="18" customHeight="1">
      <c r="A32" s="154" t="s">
        <v>169</v>
      </c>
      <c r="B32" s="154"/>
      <c r="C32" s="154"/>
      <c r="D32" s="154"/>
      <c r="E32" s="171"/>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6"/>
      <c r="AL32" s="197"/>
      <c r="AM32" s="151"/>
      <c r="AN32" s="151"/>
    </row>
    <row r="33" spans="1:39" ht="15" customHeight="1">
      <c r="A33" s="155"/>
      <c r="B33" s="155"/>
      <c r="C33" s="155"/>
      <c r="D33" s="155"/>
      <c r="E33" s="155"/>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55"/>
      <c r="AL33" s="155"/>
      <c r="AM33" s="149"/>
    </row>
    <row r="34" spans="1:39" ht="15" customHeight="1">
      <c r="A34" s="155"/>
      <c r="B34" s="155"/>
      <c r="C34" s="155"/>
      <c r="D34" s="155"/>
      <c r="E34" s="155"/>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55"/>
      <c r="AL34" s="155"/>
      <c r="AM34" s="149"/>
    </row>
    <row r="35" spans="1:39" ht="15" customHeight="1">
      <c r="A35" s="155"/>
      <c r="B35" s="155"/>
      <c r="C35" s="155"/>
      <c r="D35" s="155"/>
      <c r="E35" s="155"/>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55"/>
      <c r="AL35" s="155"/>
      <c r="AM35" s="149"/>
    </row>
    <row r="36" spans="1:39" ht="15" customHeight="1">
      <c r="A36" s="147" t="s">
        <v>170</v>
      </c>
      <c r="B36" s="159"/>
      <c r="C36" s="159"/>
      <c r="D36" s="159"/>
      <c r="E36" s="159"/>
      <c r="F36" s="178"/>
      <c r="G36" s="159"/>
      <c r="H36" s="179"/>
      <c r="I36" s="179"/>
      <c r="J36" s="179"/>
      <c r="K36" s="179"/>
      <c r="L36" s="179"/>
      <c r="M36" s="179"/>
      <c r="N36" s="179"/>
      <c r="O36" s="179"/>
      <c r="P36" s="179"/>
      <c r="Q36" s="179"/>
      <c r="R36" s="179">
        <v>6</v>
      </c>
      <c r="S36" s="179"/>
      <c r="T36" s="179"/>
      <c r="U36" s="179"/>
      <c r="V36" s="179"/>
      <c r="W36" s="179"/>
      <c r="X36" s="179">
        <v>7</v>
      </c>
      <c r="Y36" s="179"/>
      <c r="Z36" s="179"/>
      <c r="AA36" s="179"/>
      <c r="AB36" s="179"/>
      <c r="AC36" s="179"/>
      <c r="AD36" s="179">
        <v>8</v>
      </c>
      <c r="AE36" s="179"/>
      <c r="AF36" s="179"/>
      <c r="AG36" s="187"/>
      <c r="AH36" s="187"/>
      <c r="AI36" s="187"/>
      <c r="AJ36" s="187">
        <v>9</v>
      </c>
      <c r="AK36" s="179"/>
      <c r="AL36" s="179"/>
      <c r="AM36" s="149"/>
    </row>
    <row r="37" spans="1:39" s="147" customFormat="1" ht="15" customHeight="1">
      <c r="A37" s="147" t="s">
        <v>53</v>
      </c>
      <c r="B37" s="160"/>
      <c r="C37" s="160"/>
      <c r="D37" s="160"/>
      <c r="E37" s="160"/>
      <c r="F37" s="160"/>
      <c r="G37" s="16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row>
    <row r="38" spans="1:39" s="147" customFormat="1" ht="15" customHeight="1">
      <c r="A38" s="147" t="s">
        <v>171</v>
      </c>
      <c r="B38" s="160"/>
      <c r="C38" s="160"/>
      <c r="D38" s="160"/>
      <c r="E38" s="160"/>
      <c r="F38" s="160"/>
      <c r="G38" s="16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row>
    <row r="39" spans="1:39" s="147" customFormat="1" ht="15" customHeight="1">
      <c r="A39" s="147" t="s">
        <v>42</v>
      </c>
      <c r="B39" s="160"/>
      <c r="C39" s="160"/>
      <c r="D39" s="160"/>
      <c r="E39" s="160"/>
      <c r="F39" s="160"/>
      <c r="G39" s="16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row>
    <row r="40" spans="1:39" s="147" customFormat="1" ht="15" customHeight="1">
      <c r="A40" s="147" t="s">
        <v>172</v>
      </c>
      <c r="B40" s="160"/>
      <c r="C40" s="160"/>
      <c r="D40" s="160"/>
      <c r="E40" s="160"/>
      <c r="F40" s="160"/>
      <c r="G40" s="16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row>
    <row r="41" spans="1:39" ht="15" customHeight="1">
      <c r="A41" s="147" t="s">
        <v>173</v>
      </c>
      <c r="B41" s="161"/>
      <c r="C41" s="147"/>
      <c r="D41" s="147"/>
      <c r="E41" s="147"/>
      <c r="F41" s="147"/>
      <c r="G41" s="147"/>
    </row>
    <row r="42" spans="1:39" ht="15" customHeight="1">
      <c r="A42" s="147" t="s">
        <v>174</v>
      </c>
      <c r="B42" s="161"/>
      <c r="C42" s="147"/>
      <c r="D42" s="147"/>
      <c r="E42" s="147"/>
      <c r="F42" s="147"/>
      <c r="G42" s="147"/>
    </row>
    <row r="43" spans="1:39" ht="15" customHeight="1">
      <c r="A43" s="147"/>
      <c r="B43" s="157" t="s">
        <v>175</v>
      </c>
      <c r="C43" s="157" t="s">
        <v>176</v>
      </c>
      <c r="D43" s="157"/>
      <c r="E43" s="157"/>
      <c r="F43" s="147"/>
      <c r="G43" s="147"/>
    </row>
    <row r="44" spans="1:39" ht="15" customHeight="1">
      <c r="A44" s="147"/>
      <c r="B44" s="162" t="s">
        <v>180</v>
      </c>
      <c r="C44" s="168" t="s">
        <v>181</v>
      </c>
      <c r="D44" s="168"/>
      <c r="E44" s="168"/>
      <c r="F44" s="147"/>
      <c r="G44" s="147"/>
    </row>
    <row r="45" spans="1:39" ht="15" customHeight="1">
      <c r="A45" s="147"/>
      <c r="B45" s="162" t="s">
        <v>182</v>
      </c>
      <c r="C45" s="168" t="s">
        <v>183</v>
      </c>
      <c r="D45" s="168"/>
      <c r="E45" s="168"/>
      <c r="F45" s="147"/>
      <c r="G45" s="147"/>
    </row>
    <row r="46" spans="1:39" ht="15" customHeight="1">
      <c r="A46" s="147"/>
      <c r="B46" s="162" t="s">
        <v>184</v>
      </c>
      <c r="C46" s="168" t="s">
        <v>185</v>
      </c>
      <c r="D46" s="168"/>
      <c r="E46" s="168"/>
      <c r="F46" s="147"/>
      <c r="G46" s="147"/>
    </row>
    <row r="47" spans="1:39" ht="15" customHeight="1">
      <c r="A47" s="147"/>
      <c r="B47" s="162" t="s">
        <v>187</v>
      </c>
      <c r="C47" s="168" t="s">
        <v>188</v>
      </c>
      <c r="D47" s="168"/>
      <c r="E47" s="168"/>
      <c r="F47" s="147"/>
      <c r="G47" s="147"/>
    </row>
    <row r="48" spans="1:39" ht="15" customHeight="1">
      <c r="A48" s="147"/>
      <c r="B48" s="147" t="s">
        <v>190</v>
      </c>
      <c r="C48" s="147"/>
      <c r="D48" s="147"/>
      <c r="E48" s="147"/>
      <c r="F48" s="147"/>
      <c r="G48" s="147"/>
    </row>
    <row r="49" spans="1:7" ht="15" customHeight="1">
      <c r="A49" s="147"/>
      <c r="B49" s="147" t="s">
        <v>30</v>
      </c>
      <c r="C49" s="147"/>
      <c r="D49" s="147"/>
      <c r="E49" s="147"/>
      <c r="F49" s="147"/>
      <c r="G49" s="147"/>
    </row>
    <row r="50" spans="1:7" ht="15" customHeight="1">
      <c r="A50" s="147"/>
      <c r="B50" s="147" t="s">
        <v>191</v>
      </c>
      <c r="C50" s="147"/>
      <c r="D50" s="147"/>
      <c r="E50" s="147"/>
      <c r="F50" s="147"/>
      <c r="G50" s="147"/>
    </row>
    <row r="51" spans="1:7" ht="15" customHeight="1">
      <c r="A51" s="147" t="s">
        <v>192</v>
      </c>
      <c r="B51" s="161"/>
      <c r="C51" s="147"/>
      <c r="D51" s="147"/>
      <c r="E51" s="147"/>
      <c r="F51" s="147"/>
      <c r="G51" s="147"/>
    </row>
    <row r="52" spans="1:7" ht="15" customHeight="1">
      <c r="A52" s="147" t="s">
        <v>2</v>
      </c>
      <c r="B52" s="161"/>
      <c r="C52" s="147"/>
      <c r="D52" s="147"/>
      <c r="E52" s="147"/>
      <c r="F52" s="147"/>
      <c r="G52" s="147"/>
    </row>
    <row r="53" spans="1:7" ht="15" customHeight="1">
      <c r="A53" s="147" t="s">
        <v>193</v>
      </c>
      <c r="B53" s="161"/>
      <c r="C53" s="147"/>
      <c r="D53" s="147"/>
      <c r="E53" s="147"/>
      <c r="F53" s="147"/>
      <c r="G53" s="147"/>
    </row>
    <row r="54" spans="1:7" ht="15" customHeight="1">
      <c r="A54" s="147" t="s">
        <v>194</v>
      </c>
      <c r="B54" s="161"/>
      <c r="C54" s="147"/>
      <c r="D54" s="147"/>
      <c r="E54" s="147"/>
      <c r="F54" s="147"/>
      <c r="G54" s="147"/>
    </row>
    <row r="55" spans="1:7" ht="15" customHeight="1">
      <c r="A55" s="147" t="s">
        <v>195</v>
      </c>
      <c r="B55" s="161"/>
      <c r="C55" s="147"/>
      <c r="D55" s="147"/>
      <c r="E55" s="147"/>
      <c r="F55" s="147"/>
      <c r="G55" s="147"/>
    </row>
    <row r="56" spans="1:7" ht="15" customHeight="1">
      <c r="A56" s="147" t="s">
        <v>196</v>
      </c>
      <c r="B56" s="161"/>
      <c r="C56" s="147"/>
      <c r="D56" s="147"/>
      <c r="E56" s="147"/>
      <c r="F56" s="147"/>
      <c r="G56" s="147"/>
    </row>
    <row r="57" spans="1:7" ht="15" customHeight="1">
      <c r="A57" s="147"/>
      <c r="B57" s="147" t="s">
        <v>99</v>
      </c>
      <c r="C57" s="147"/>
      <c r="D57" s="147"/>
      <c r="E57" s="147"/>
      <c r="F57" s="147"/>
      <c r="G57" s="147"/>
    </row>
    <row r="58" spans="1:7" ht="15" customHeight="1">
      <c r="A58" s="147"/>
      <c r="B58" s="147" t="s">
        <v>197</v>
      </c>
      <c r="C58" s="147"/>
      <c r="D58" s="147"/>
      <c r="E58" s="147"/>
      <c r="F58" s="147"/>
      <c r="G58" s="147"/>
    </row>
    <row r="59" spans="1:7" ht="15" customHeight="1">
      <c r="A59" s="147" t="s">
        <v>133</v>
      </c>
      <c r="B59" s="161"/>
      <c r="C59" s="147"/>
      <c r="D59" s="147"/>
      <c r="E59" s="147"/>
      <c r="F59" s="147"/>
      <c r="G59" s="147"/>
    </row>
    <row r="60" spans="1:7" ht="15" customHeight="1">
      <c r="A60" s="147" t="s">
        <v>199</v>
      </c>
      <c r="B60" s="161"/>
      <c r="C60" s="147"/>
      <c r="D60" s="147"/>
      <c r="E60" s="147"/>
      <c r="F60" s="147"/>
      <c r="G60" s="147"/>
    </row>
    <row r="61" spans="1:7" ht="15" customHeight="1">
      <c r="A61" s="147" t="s">
        <v>200</v>
      </c>
      <c r="B61" s="161"/>
      <c r="C61" s="147"/>
      <c r="D61" s="147"/>
      <c r="E61" s="147"/>
      <c r="F61" s="147"/>
      <c r="G61" s="147"/>
    </row>
    <row r="62" spans="1:7" ht="15" customHeight="1">
      <c r="A62" s="147" t="s">
        <v>201</v>
      </c>
      <c r="B62" s="161"/>
      <c r="C62" s="147"/>
      <c r="D62" s="147"/>
      <c r="E62" s="147"/>
      <c r="F62" s="147"/>
      <c r="G62" s="147"/>
    </row>
    <row r="63" spans="1:7" ht="15" customHeight="1">
      <c r="A63" s="147" t="s">
        <v>203</v>
      </c>
      <c r="B63" s="161"/>
      <c r="C63" s="147"/>
      <c r="D63" s="147"/>
      <c r="E63" s="147"/>
      <c r="F63" s="147"/>
      <c r="G63" s="147"/>
    </row>
    <row r="64" spans="1:7" ht="15" customHeight="1">
      <c r="A64" s="147" t="s">
        <v>60</v>
      </c>
      <c r="B64" s="161"/>
      <c r="C64" s="147"/>
      <c r="D64" s="147"/>
      <c r="E64" s="147"/>
      <c r="F64" s="147"/>
      <c r="G64" s="147"/>
    </row>
    <row r="65" spans="1:7" ht="15" customHeight="1">
      <c r="A65" s="147" t="s">
        <v>205</v>
      </c>
      <c r="B65" s="161"/>
      <c r="C65" s="147"/>
      <c r="D65" s="147"/>
      <c r="E65" s="147"/>
      <c r="F65" s="147"/>
      <c r="G65" s="147"/>
    </row>
    <row r="66" spans="1:7" ht="15" customHeight="1">
      <c r="A66" s="147" t="s">
        <v>206</v>
      </c>
      <c r="B66" s="161"/>
      <c r="C66" s="147"/>
      <c r="D66" s="147"/>
      <c r="E66" s="147"/>
      <c r="F66" s="147"/>
      <c r="G66" s="147"/>
    </row>
  </sheetData>
  <mergeCells count="52">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3:E43"/>
    <mergeCell ref="C44:E44"/>
    <mergeCell ref="C45:E45"/>
    <mergeCell ref="C46:E46"/>
    <mergeCell ref="C47:E47"/>
    <mergeCell ref="A7:A10"/>
    <mergeCell ref="B7:B8"/>
    <mergeCell ref="C7:C10"/>
    <mergeCell ref="D7:D10"/>
    <mergeCell ref="E7:E10"/>
    <mergeCell ref="AK7:AK10"/>
    <mergeCell ref="AL7:AL10"/>
    <mergeCell ref="AM7:AN10"/>
    <mergeCell ref="B9:B10"/>
    <mergeCell ref="AM31:AN32"/>
  </mergeCells>
  <phoneticPr fontId="4"/>
  <dataValidations count="5">
    <dataValidation allowBlank="1" showDropDown="0" showInputMessage="1" showErrorMessage="0" sqref="B11"/>
    <dataValidation type="list" allowBlank="1" showDropDown="0" showInputMessage="1" showErrorMessage="0" sqref="B12:B30">
      <formula1>INDIRECT($AK$1)</formula1>
    </dataValidation>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1:C30">
      <formula1>"A,B,C,D"</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Header>&amp;L&amp;"ＭＳ ゴシック,標準"&amp;10（参考様式）</oddHeader>
  </headerFooter>
  <rowBreaks count="1" manualBreakCount="1">
    <brk id="35" max="39"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4D2985358D454F91CDFA96398E7DAC" ma:contentTypeVersion="14" ma:contentTypeDescription="新しいドキュメントを作成します。" ma:contentTypeScope="" ma:versionID="05611d6c1e3b5c5b878aa676ac0acaa7">
  <xsd:schema xmlns:xsd="http://www.w3.org/2001/XMLSchema" xmlns:xs="http://www.w3.org/2001/XMLSchema" xmlns:p="http://schemas.microsoft.com/office/2006/metadata/properties" xmlns:ns2="d6dcacc7-e460-4c7a-a2ed-e890e37b378d" xmlns:ns3="7f1e29f5-1aa2-4ed7-a4c5-0f459278da93" targetNamespace="http://schemas.microsoft.com/office/2006/metadata/properties" ma:root="true" ma:fieldsID="a0609286e9edff77d21be70ce968ef57" ns2:_="" ns3:_="">
    <xsd:import namespace="d6dcacc7-e460-4c7a-a2ed-e890e37b378d"/>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dcacc7-e460-4c7a-a2ed-e890e37b37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d6dcacc7-e460-4c7a-a2ed-e890e37b37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28EE0A-542D-464E-8976-D78EF864465F}"/>
</file>

<file path=customXml/itemProps2.xml><?xml version="1.0" encoding="utf-8"?>
<ds:datastoreItem xmlns:ds="http://schemas.openxmlformats.org/officeDocument/2006/customXml" ds:itemID="{3B092F6D-A213-4140-9345-E45F17986020}"/>
</file>

<file path=customXml/itemProps3.xml><?xml version="1.0" encoding="utf-8"?>
<ds:datastoreItem xmlns:ds="http://schemas.openxmlformats.org/officeDocument/2006/customXml" ds:itemID="{4A34DF84-BC9F-479D-BF67-3697D0FBC612}"/>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32</vt:i4>
      </vt:variant>
    </vt:vector>
  </HeadingPairs>
  <TitlesOfParts>
    <vt:vector size="32"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勤務形態一覧表（短期入所・併設型）</vt:lpstr>
      <vt:lpstr>勤務形態一覧表（短期入所・空床利用型）</vt:lpstr>
      <vt:lpstr>勤務形態一覧表（短期入所・単独型）</vt:lpstr>
      <vt:lpstr>勤務形態一覧表（重度障害者等包括支援）</vt:lpstr>
      <vt:lpstr>勤務形態一覧表（機能訓練）</vt:lpstr>
      <vt:lpstr>勤務形態一覧表（生活訓練）</vt:lpstr>
      <vt:lpstr>勤務形態一覧表（就労選択支援）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勤務形態一覧表（児童発達支援・放課後デイサービス）</vt:lpstr>
      <vt:lpstr>勤務形態一覧表（児童発達支援・主として重症心身障害児）</vt:lpstr>
      <vt:lpstr>勤務形態一覧表（児童発達支援センター）</vt:lpstr>
      <vt:lpstr>勤務形態一覧表（居宅訪問型児童発達支援）</vt:lpstr>
      <vt:lpstr>勤務形態一覧表（保育所等訪問支援）</vt:lpstr>
      <vt:lpstr>選択肢</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dcterms:created xsi:type="dcterms:W3CDTF">2025-11-27T01:18:40Z</dcterms:created>
  <dcterms:modified xsi:type="dcterms:W3CDTF">2025-12-05T01:02:28Z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0x0101004D4D2985358D454F91CDFA96398E7DAC</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2025-12-05T01:02:28Z</vt:filetime>
  </property>
</Properties>
</file>